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ogkursbiri.sharepoint.com/sites/655560Juletre/Delte dokumenter/"/>
    </mc:Choice>
  </mc:AlternateContent>
  <xr:revisionPtr revIDLastSave="0" documentId="8_{1C46E812-0049-4086-8059-0A66323B55E7}" xr6:coauthVersionLast="47" xr6:coauthVersionMax="47" xr10:uidLastSave="{00000000-0000-0000-0000-000000000000}"/>
  <bookViews>
    <workbookView xWindow="-120" yWindow="-120" windowWidth="29040" windowHeight="15720" xr2:uid="{A82A9201-493F-472D-BE77-4D2412BCC014}"/>
  </bookViews>
  <sheets>
    <sheet name="Beregning" sheetId="1" r:id="rId1"/>
    <sheet name="Skattesatser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M42" i="1" s="1"/>
  <c r="V38" i="3" l="1"/>
  <c r="Y25" i="3"/>
  <c r="X25" i="3"/>
  <c r="W25" i="3"/>
  <c r="V25" i="3"/>
  <c r="U25" i="3"/>
  <c r="T25" i="3"/>
  <c r="F29" i="3"/>
  <c r="F28" i="3"/>
  <c r="V20" i="3"/>
  <c r="T20" i="3"/>
  <c r="V19" i="3"/>
  <c r="T19" i="3"/>
  <c r="V18" i="3"/>
  <c r="T18" i="3"/>
  <c r="V17" i="3"/>
  <c r="T17" i="3"/>
  <c r="V16" i="3"/>
  <c r="T16" i="3"/>
  <c r="V15" i="3"/>
  <c r="T15" i="3"/>
  <c r="H15" i="3"/>
  <c r="AJ10" i="3" s="1"/>
  <c r="V14" i="3"/>
  <c r="T14" i="3"/>
  <c r="H14" i="3"/>
  <c r="AI10" i="3" s="1"/>
  <c r="V13" i="3"/>
  <c r="T13" i="3"/>
  <c r="H13" i="3"/>
  <c r="AH10" i="3" s="1"/>
  <c r="V12" i="3"/>
  <c r="T12" i="3"/>
  <c r="AG10" i="3"/>
  <c r="V11" i="3"/>
  <c r="T11" i="3"/>
  <c r="AF10" i="3"/>
  <c r="AE10" i="3"/>
  <c r="H8" i="3"/>
  <c r="AD10" i="3" s="1"/>
  <c r="K10" i="3" s="1"/>
  <c r="K14" i="3" l="1"/>
  <c r="K18" i="3"/>
  <c r="K17" i="3"/>
  <c r="K11" i="3"/>
  <c r="K13" i="3"/>
  <c r="K12" i="3"/>
  <c r="K20" i="3"/>
  <c r="K19" i="3"/>
  <c r="K16" i="3"/>
  <c r="K15" i="3"/>
  <c r="AE15" i="3"/>
  <c r="AG20" i="3"/>
  <c r="AG17" i="3"/>
  <c r="AG14" i="3"/>
  <c r="AG11" i="3"/>
  <c r="AE12" i="3"/>
  <c r="AJ18" i="3"/>
  <c r="AI13" i="3"/>
  <c r="AJ17" i="3"/>
  <c r="AJ13" i="3"/>
  <c r="AI18" i="3"/>
  <c r="AD18" i="3"/>
  <c r="AD13" i="3"/>
  <c r="AD17" i="3"/>
  <c r="AD16" i="3"/>
  <c r="AD15" i="3"/>
  <c r="AD14" i="3"/>
  <c r="AD20" i="3"/>
  <c r="AD11" i="3"/>
  <c r="AD12" i="3"/>
  <c r="AD19" i="3"/>
  <c r="AF16" i="3"/>
  <c r="M10" i="3"/>
  <c r="AF15" i="3"/>
  <c r="AF20" i="3"/>
  <c r="AF11" i="3"/>
  <c r="AF19" i="3"/>
  <c r="AF18" i="3"/>
  <c r="AF13" i="3"/>
  <c r="AF14" i="3"/>
  <c r="AF17" i="3"/>
  <c r="AF12" i="3"/>
  <c r="AH20" i="3"/>
  <c r="AI11" i="3"/>
  <c r="AH14" i="3"/>
  <c r="AE16" i="3"/>
  <c r="AJ19" i="3"/>
  <c r="AH12" i="3"/>
  <c r="AE13" i="3"/>
  <c r="AJ14" i="3"/>
  <c r="AH15" i="3"/>
  <c r="AG16" i="3"/>
  <c r="AE18" i="3"/>
  <c r="O10" i="3"/>
  <c r="AI15" i="3"/>
  <c r="P10" i="3"/>
  <c r="AE11" i="3"/>
  <c r="AJ12" i="3"/>
  <c r="AG13" i="3"/>
  <c r="AJ15" i="3"/>
  <c r="AI16" i="3"/>
  <c r="AH17" i="3"/>
  <c r="AG18" i="3"/>
  <c r="AE20" i="3"/>
  <c r="Q10" i="3"/>
  <c r="AH19" i="3"/>
  <c r="AI12" i="3"/>
  <c r="AH16" i="3"/>
  <c r="AE19" i="3"/>
  <c r="AH13" i="3"/>
  <c r="AE14" i="3"/>
  <c r="AJ16" i="3"/>
  <c r="AI17" i="3"/>
  <c r="AH18" i="3"/>
  <c r="AG19" i="3"/>
  <c r="AH11" i="3"/>
  <c r="AI19" i="3"/>
  <c r="L10" i="3"/>
  <c r="AI20" i="3"/>
  <c r="AJ11" i="3"/>
  <c r="AG12" i="3"/>
  <c r="AI14" i="3"/>
  <c r="AG15" i="3"/>
  <c r="AE17" i="3"/>
  <c r="AJ20" i="3"/>
  <c r="N10" i="3"/>
  <c r="O18" i="3" l="1"/>
  <c r="O13" i="3"/>
  <c r="O17" i="3"/>
  <c r="O16" i="3"/>
  <c r="O15" i="3"/>
  <c r="O14" i="3"/>
  <c r="O11" i="3"/>
  <c r="O12" i="3"/>
  <c r="O20" i="3"/>
  <c r="O19" i="3"/>
  <c r="P19" i="3"/>
  <c r="P11" i="3"/>
  <c r="P13" i="3"/>
  <c r="P18" i="3"/>
  <c r="P17" i="3"/>
  <c r="P16" i="3"/>
  <c r="P15" i="3"/>
  <c r="P14" i="3"/>
  <c r="P12" i="3"/>
  <c r="P20" i="3"/>
  <c r="M19" i="1"/>
  <c r="N17" i="3"/>
  <c r="N13" i="3"/>
  <c r="N18" i="3"/>
  <c r="N16" i="3"/>
  <c r="N15" i="3"/>
  <c r="N14" i="3"/>
  <c r="N11" i="3"/>
  <c r="M27" i="1" s="1"/>
  <c r="N12" i="3"/>
  <c r="N20" i="3"/>
  <c r="N19" i="3"/>
  <c r="Q12" i="3"/>
  <c r="Q20" i="3"/>
  <c r="Q13" i="3"/>
  <c r="Q19" i="3"/>
  <c r="Q18" i="3"/>
  <c r="Q17" i="3"/>
  <c r="Q16" i="3"/>
  <c r="Q15" i="3"/>
  <c r="Q14" i="3"/>
  <c r="Q11" i="3"/>
  <c r="L15" i="3"/>
  <c r="L14" i="3"/>
  <c r="L11" i="3"/>
  <c r="L13" i="3"/>
  <c r="L12" i="3"/>
  <c r="L20" i="3"/>
  <c r="L19" i="3"/>
  <c r="L18" i="3"/>
  <c r="L17" i="3"/>
  <c r="L16" i="3"/>
  <c r="M16" i="3"/>
  <c r="M20" i="3"/>
  <c r="M19" i="3"/>
  <c r="M15" i="3"/>
  <c r="M14" i="3"/>
  <c r="M11" i="3"/>
  <c r="M13" i="3"/>
  <c r="M12" i="3"/>
  <c r="M18" i="3"/>
  <c r="M17" i="3"/>
  <c r="M58" i="1" l="1"/>
  <c r="M15" i="1"/>
  <c r="M29" i="1"/>
  <c r="M23" i="1"/>
  <c r="M31" i="1"/>
  <c r="M17" i="1"/>
  <c r="M13" i="1"/>
  <c r="M25" i="1"/>
  <c r="M21" i="1"/>
  <c r="K28" i="1" l="1"/>
  <c r="M28" i="1" s="1"/>
  <c r="I57" i="1" l="1"/>
  <c r="I59" i="1"/>
  <c r="L59" i="1" s="1"/>
  <c r="I48" i="1"/>
  <c r="L48" i="1" s="1"/>
  <c r="K40" i="1"/>
  <c r="M40" i="1" s="1"/>
  <c r="K38" i="1"/>
  <c r="M38" i="1" s="1"/>
  <c r="K32" i="1"/>
  <c r="M32" i="1" s="1"/>
  <c r="K30" i="1"/>
  <c r="M30" i="1" s="1"/>
  <c r="K26" i="1"/>
  <c r="M26" i="1" s="1"/>
  <c r="K24" i="1"/>
  <c r="M24" i="1" s="1"/>
  <c r="K22" i="1"/>
  <c r="M22" i="1" s="1"/>
  <c r="K20" i="1"/>
  <c r="M20" i="1" s="1"/>
  <c r="K18" i="1"/>
  <c r="M18" i="1" s="1"/>
  <c r="K16" i="1"/>
  <c r="M16" i="1" s="1"/>
  <c r="K14" i="1"/>
  <c r="M14" i="1" s="1"/>
  <c r="K12" i="1"/>
  <c r="M12" i="1" s="1"/>
  <c r="I61" i="1" l="1"/>
  <c r="L57" i="1"/>
  <c r="L61" i="1" s="1"/>
  <c r="L44" i="1"/>
  <c r="I44" i="1"/>
  <c r="I34" i="1"/>
  <c r="I50" i="1" l="1"/>
  <c r="I53" i="1" s="1"/>
  <c r="L34" i="1"/>
  <c r="L50" i="1" l="1"/>
  <c r="L53" i="1" s="1"/>
  <c r="L64" i="1" s="1"/>
  <c r="I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 Fønhus</author>
  </authors>
  <commentList>
    <comment ref="F16" authorId="0" shapeId="0" xr:uid="{AF6A669D-C7EC-4E8E-8981-65F8D22BAA37}">
      <text>
        <r>
          <rPr>
            <b/>
            <sz val="12"/>
            <color indexed="10"/>
            <rFont val="Tahoma"/>
            <family val="2"/>
          </rPr>
          <t xml:space="preserve">NB! </t>
        </r>
        <r>
          <rPr>
            <b/>
            <sz val="12"/>
            <color indexed="81"/>
            <rFont val="Tahoma"/>
            <family val="2"/>
          </rPr>
          <t xml:space="preserve">
Samlet kostnad pr plante </t>
        </r>
        <r>
          <rPr>
            <sz val="12"/>
            <color indexed="81"/>
            <rFont val="Tahoma"/>
            <family val="2"/>
          </rPr>
          <t xml:space="preserve">                   (Plantekjøp + utplanting)</t>
        </r>
      </text>
    </comment>
    <comment ref="F18" authorId="0" shapeId="0" xr:uid="{C87B318C-F874-432D-8C94-04F98E596B9B}">
      <text>
        <r>
          <rPr>
            <b/>
            <sz val="12"/>
            <color indexed="81"/>
            <rFont val="Tahoma"/>
            <family val="2"/>
          </rPr>
          <t xml:space="preserve">Samlet kostnad pr dekar </t>
        </r>
        <r>
          <rPr>
            <sz val="12"/>
            <color indexed="81"/>
            <rFont val="Tahoma"/>
            <family val="2"/>
          </rPr>
          <t>for begge etableringsårene                            (år 1 og 2)</t>
        </r>
      </text>
    </comment>
    <comment ref="F22" authorId="0" shapeId="0" xr:uid="{F8EEBC5E-47F8-44A3-A458-4813B115F77F}">
      <text>
        <r>
          <rPr>
            <b/>
            <sz val="12"/>
            <color indexed="81"/>
            <rFont val="Tahoma"/>
            <family val="2"/>
          </rPr>
          <t>Forutsetter behov for bare én grind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4CBB51C4-6B78-46B4-9FDC-EA2021A3932F}">
      <text>
        <r>
          <rPr>
            <b/>
            <sz val="12"/>
            <color indexed="81"/>
            <rFont val="Tahoma"/>
            <family val="2"/>
          </rPr>
          <t xml:space="preserve">Forklaring:
</t>
        </r>
        <r>
          <rPr>
            <sz val="11"/>
            <color indexed="81"/>
            <rFont val="Tahoma"/>
            <family val="2"/>
          </rPr>
          <t>Etableringskostnader (10 år)
Driftskostnad (5 år</t>
        </r>
        <r>
          <rPr>
            <sz val="12"/>
            <color indexed="81"/>
            <rFont val="Tahoma"/>
            <family val="2"/>
          </rPr>
          <t>)</t>
        </r>
        <r>
          <rPr>
            <b/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<sst xmlns="http://schemas.openxmlformats.org/spreadsheetml/2006/main" count="130" uniqueCount="86">
  <si>
    <t xml:space="preserve"> </t>
  </si>
  <si>
    <t xml:space="preserve">            Juletreproduksjon - økonomisk kalkyle</t>
  </si>
  <si>
    <t>Versjon 1.24</t>
  </si>
  <si>
    <t>Dato: 11.03.2024</t>
  </si>
  <si>
    <t>Denne kalkulatoren brukes til å beregne lønnsomheten                                                                på et omløp med juletre</t>
  </si>
  <si>
    <t>(Fyll inn egne tall i de hvite cellene)</t>
  </si>
  <si>
    <t>Produsentens marginalskatt:</t>
  </si>
  <si>
    <t>%</t>
  </si>
  <si>
    <r>
      <t xml:space="preserve">Etableringskostnader år 1 og 2 pr. dekar </t>
    </r>
    <r>
      <rPr>
        <i/>
        <sz val="14"/>
        <color theme="1"/>
        <rFont val="Franklin Gothic Medium"/>
        <family val="2"/>
      </rPr>
      <t>(</t>
    </r>
    <r>
      <rPr>
        <b/>
        <i/>
        <u val="double"/>
        <sz val="14"/>
        <color theme="1"/>
        <rFont val="Franklin Gothic Medium"/>
        <family val="2"/>
      </rPr>
      <t>kan</t>
    </r>
    <r>
      <rPr>
        <i/>
        <sz val="14"/>
        <color theme="1"/>
        <rFont val="Franklin Gothic Medium"/>
        <family val="2"/>
      </rPr>
      <t xml:space="preserve"> bruke skogfond til disse kostnadene)</t>
    </r>
  </si>
  <si>
    <r>
      <t xml:space="preserve">Uten       </t>
    </r>
    <r>
      <rPr>
        <sz val="14"/>
        <color theme="1"/>
        <rFont val="Franklin Gothic Medium"/>
        <family val="2"/>
      </rPr>
      <t>bruk av skogfond</t>
    </r>
  </si>
  <si>
    <r>
      <t xml:space="preserve">Med </t>
    </r>
    <r>
      <rPr>
        <sz val="14"/>
        <color theme="1"/>
        <rFont val="Franklin Gothic Medium"/>
        <family val="2"/>
      </rPr>
      <t>bruk av                                   skogfond</t>
    </r>
  </si>
  <si>
    <t>Antall</t>
  </si>
  <si>
    <t xml:space="preserve">Enhetspris </t>
  </si>
  <si>
    <t>Planter:</t>
  </si>
  <si>
    <t>stk</t>
  </si>
  <si>
    <t>kr per stk.</t>
  </si>
  <si>
    <t>Plantearbeid:</t>
  </si>
  <si>
    <t>Suppleringsplanting (gjelder år 2):</t>
  </si>
  <si>
    <t>i</t>
  </si>
  <si>
    <t>Sprøytemiddel og gjødsel:</t>
  </si>
  <si>
    <t>kr per dekar</t>
  </si>
  <si>
    <t xml:space="preserve">Gjerde </t>
  </si>
  <si>
    <t>meter</t>
  </si>
  <si>
    <t>kr per meter</t>
  </si>
  <si>
    <t>Grind (1 stk)</t>
  </si>
  <si>
    <t>kr per stk</t>
  </si>
  <si>
    <t xml:space="preserve">    </t>
  </si>
  <si>
    <t xml:space="preserve">Vegbygging </t>
  </si>
  <si>
    <t xml:space="preserve">Grøfting </t>
  </si>
  <si>
    <t>Rydding, jordarbeiding m.m. før planting</t>
  </si>
  <si>
    <t>Forsikring (år 1 - 11)</t>
  </si>
  <si>
    <t>år</t>
  </si>
  <si>
    <t>kr per år</t>
  </si>
  <si>
    <t>Arbeid ugrasrenhold, gjødsling mv.</t>
  </si>
  <si>
    <t>timer</t>
  </si>
  <si>
    <t>kr per time</t>
  </si>
  <si>
    <t>Sum kostnader år 1 og 2:</t>
  </si>
  <si>
    <r>
      <t xml:space="preserve">Driftskostnader år 3 - 11 pr. dekar </t>
    </r>
    <r>
      <rPr>
        <i/>
        <sz val="14"/>
        <color theme="1"/>
        <rFont val="Franklin Gothic Medium"/>
        <family val="2"/>
      </rPr>
      <t xml:space="preserve">(kan </t>
    </r>
    <r>
      <rPr>
        <b/>
        <i/>
        <u val="double"/>
        <sz val="14"/>
        <color theme="1"/>
        <rFont val="Franklin Gothic Medium"/>
        <family val="2"/>
      </rPr>
      <t>ikke</t>
    </r>
    <r>
      <rPr>
        <i/>
        <sz val="14"/>
        <color theme="1"/>
        <rFont val="Franklin Gothic Medium"/>
        <family val="2"/>
      </rPr>
      <t xml:space="preserve"> bruke skogfond til disse kostnadene)</t>
    </r>
  </si>
  <si>
    <t xml:space="preserve">Gjødsel </t>
  </si>
  <si>
    <t>Sprøytemidler</t>
  </si>
  <si>
    <t>Ugrasreinhold, gjødsling og forming</t>
  </si>
  <si>
    <t>Sum kostnader år 3 - 11</t>
  </si>
  <si>
    <r>
      <t xml:space="preserve">Andre kostnader </t>
    </r>
    <r>
      <rPr>
        <i/>
        <sz val="14"/>
        <color theme="1"/>
        <rFont val="Franklin Gothic Medium"/>
        <family val="2"/>
      </rPr>
      <t xml:space="preserve">(kan </t>
    </r>
    <r>
      <rPr>
        <b/>
        <i/>
        <u val="double"/>
        <sz val="14"/>
        <color theme="1"/>
        <rFont val="Franklin Gothic Medium"/>
        <family val="2"/>
      </rPr>
      <t>ikke</t>
    </r>
    <r>
      <rPr>
        <i/>
        <sz val="14"/>
        <color theme="1"/>
        <rFont val="Franklin Gothic Medium"/>
        <family val="2"/>
      </rPr>
      <t xml:space="preserve"> bruke skogfond til disse kostnadene)</t>
    </r>
  </si>
  <si>
    <t>Høste og pakkekostnader</t>
  </si>
  <si>
    <t>trær</t>
  </si>
  <si>
    <t xml:space="preserve">Rentekostnad (2 % realrente) </t>
  </si>
  <si>
    <t>Sum kostnader</t>
  </si>
  <si>
    <t>Inntekter</t>
  </si>
  <si>
    <t>Salgbare trær A - kvalitet</t>
  </si>
  <si>
    <t>kr per tre</t>
  </si>
  <si>
    <t>Salgbare trær B - kvalitet</t>
  </si>
  <si>
    <t>Sum inntekter</t>
  </si>
  <si>
    <t xml:space="preserve">Driftsresultat pr. omløp </t>
  </si>
  <si>
    <r>
      <t xml:space="preserve">Vi ønsker å gjøre denne kalkulatoren bedre. Har du kommentarer; - send dem til </t>
    </r>
    <r>
      <rPr>
        <i/>
        <sz val="11"/>
        <color rgb="FF7B59F9"/>
        <rFont val="Calibri"/>
        <family val="2"/>
        <scheme val="minor"/>
      </rPr>
      <t>post@skogkurs.no.</t>
    </r>
  </si>
  <si>
    <t>Kalkulatoren er lagd av Skogkurs i et prosjekt sammen med Norsk Juletre, Norsk Juletreservice og Rogaland fylkeskommune.</t>
  </si>
  <si>
    <t>Kalkulatoren er lagd av Skogkurs i prosjektet "Bedriftsøkonomi for entreprenører" og finansiert av Skogbrukets verdiskapingsfond, MEF og Skogkurs.</t>
  </si>
  <si>
    <t xml:space="preserve">                </t>
  </si>
  <si>
    <t>Skattesatser 2024</t>
  </si>
  <si>
    <t>Virksomhetsskog med mva oppgjør</t>
  </si>
  <si>
    <t>Kapitalskog  (utenfor mva-registeret)</t>
  </si>
  <si>
    <t>Skattbar inntekt</t>
  </si>
  <si>
    <t xml:space="preserve">Skogeiers egenandel i % av totale kostnader </t>
  </si>
  <si>
    <t>Skogeiers egenadel i % av totale kostnader</t>
  </si>
  <si>
    <t>Kapitalskatt</t>
  </si>
  <si>
    <r>
      <t xml:space="preserve">beregnet </t>
    </r>
    <r>
      <rPr>
        <b/>
        <sz val="14"/>
        <color rgb="FF0000A0"/>
        <rFont val="Calibri"/>
        <family val="2"/>
        <scheme val="minor"/>
      </rPr>
      <t>før</t>
    </r>
    <r>
      <rPr>
        <b/>
        <sz val="11"/>
        <rFont val="Calibri"/>
        <family val="2"/>
        <scheme val="minor"/>
      </rPr>
      <t xml:space="preserve"> skatt, skattefordel 85 %</t>
    </r>
  </si>
  <si>
    <r>
      <t xml:space="preserve">beregnet </t>
    </r>
    <r>
      <rPr>
        <b/>
        <sz val="14"/>
        <color rgb="FF0000A0"/>
        <rFont val="Calibri"/>
        <family val="2"/>
        <scheme val="minor"/>
      </rPr>
      <t>etter</t>
    </r>
    <r>
      <rPr>
        <b/>
        <sz val="11"/>
        <rFont val="Calibri"/>
        <family val="2"/>
        <scheme val="minor"/>
      </rPr>
      <t xml:space="preserve"> skatt, skattefordel 85 %</t>
    </r>
  </si>
  <si>
    <t>Trygdeavgift</t>
  </si>
  <si>
    <t>Tilskudd i %</t>
  </si>
  <si>
    <t>Marginalskatt i %</t>
  </si>
  <si>
    <t>Personskatt</t>
  </si>
  <si>
    <t>-</t>
  </si>
  <si>
    <t>Trinn 1</t>
  </si>
  <si>
    <t>Trinn 2</t>
  </si>
  <si>
    <r>
      <rPr>
        <b/>
        <sz val="11"/>
        <color theme="1"/>
        <rFont val="Calibri"/>
        <family val="2"/>
        <scheme val="minor"/>
      </rPr>
      <t xml:space="preserve">Ny tabell: </t>
    </r>
    <r>
      <rPr>
        <sz val="11"/>
        <color theme="1"/>
        <rFont val="Calibri"/>
        <family val="2"/>
        <scheme val="minor"/>
      </rPr>
      <t xml:space="preserve">                             Viser egenandel når mva dekkes med skogfond m/ sk.f., mens statstilskudd regnes av nettobeløpet (uten mva)</t>
    </r>
  </si>
  <si>
    <t>Trinn 3</t>
  </si>
  <si>
    <t xml:space="preserve">* </t>
  </si>
  <si>
    <t>Trinn 4</t>
  </si>
  <si>
    <t>Trinn 5</t>
  </si>
  <si>
    <t>∞</t>
  </si>
  <si>
    <t>85 % skattefordel 2023</t>
  </si>
  <si>
    <t>Tiltakets totale kostnad</t>
  </si>
  <si>
    <t>kr</t>
  </si>
  <si>
    <t>Skogeiers marginalskatt i %</t>
  </si>
  <si>
    <t>Tiltakets kostnad etter skatt</t>
  </si>
  <si>
    <t>Tiltakets kostnad før skatt</t>
  </si>
  <si>
    <t>* bosatte i tiltakssonen Troms og Finnmark 11,4 %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</si>
</sst>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kr&quot;\ #,##0;[Red]\-&quot;kr&quot;\ #,##0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i/>
      <u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Franklin Gothic Medium"/>
      <family val="2"/>
    </font>
    <font>
      <sz val="11"/>
      <color theme="1"/>
      <name val="Franklin Gothic Medium"/>
      <family val="2"/>
    </font>
    <font>
      <sz val="16"/>
      <color theme="1"/>
      <name val="Franklin Gothic Medium"/>
      <family val="2"/>
    </font>
    <font>
      <sz val="14"/>
      <color theme="1"/>
      <name val="Franklin Gothic Medium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10"/>
      <name val="Tahoma"/>
      <family val="2"/>
    </font>
    <font>
      <sz val="14"/>
      <color theme="1"/>
      <name val="Calibri"/>
      <family val="2"/>
      <scheme val="minor"/>
    </font>
    <font>
      <sz val="14"/>
      <color theme="1" tint="0.14999847407452621"/>
      <name val="Franklin Gothic Medium"/>
      <family val="2"/>
    </font>
    <font>
      <sz val="14"/>
      <color rgb="FFC00000"/>
      <name val="Webdings"/>
      <family val="1"/>
      <charset val="2"/>
    </font>
    <font>
      <i/>
      <sz val="14"/>
      <color theme="1"/>
      <name val="Calibri"/>
      <family val="2"/>
      <scheme val="minor"/>
    </font>
    <font>
      <sz val="14"/>
      <color theme="3"/>
      <name val="Franklin Gothic Medium"/>
      <family val="2"/>
    </font>
    <font>
      <sz val="18"/>
      <color theme="3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A0"/>
      <name val="Calibri"/>
      <family val="2"/>
      <scheme val="minor"/>
    </font>
    <font>
      <sz val="11"/>
      <color rgb="FF21252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0"/>
      <color theme="1"/>
      <name val="Franklin Gothic Medium"/>
      <family val="2"/>
    </font>
    <font>
      <sz val="14"/>
      <color rgb="FF669900"/>
      <name val="Franklin Gothic Medium"/>
      <family val="2"/>
    </font>
    <font>
      <sz val="11"/>
      <color rgb="FF669900"/>
      <name val="Calibri"/>
      <family val="2"/>
      <scheme val="minor"/>
    </font>
    <font>
      <i/>
      <sz val="12"/>
      <color rgb="FFFF0000"/>
      <name val="Franklin Gothic Medium"/>
      <family val="2"/>
    </font>
    <font>
      <i/>
      <sz val="12"/>
      <color rgb="FFFF0000"/>
      <name val="Calibri"/>
      <family val="2"/>
      <scheme val="minor"/>
    </font>
    <font>
      <b/>
      <sz val="14"/>
      <color rgb="FFC00000"/>
      <name val="Franklin Gothic Medium"/>
      <family val="2"/>
    </font>
    <font>
      <b/>
      <sz val="20"/>
      <color theme="1"/>
      <name val="Franklin Gothic Medium"/>
      <family val="2"/>
    </font>
    <font>
      <i/>
      <sz val="11"/>
      <color theme="1"/>
      <name val="Franklin Gothic Medium"/>
      <family val="2"/>
    </font>
    <font>
      <sz val="20"/>
      <color theme="0"/>
      <name val="Franklin Gothic Medium"/>
      <family val="2"/>
    </font>
    <font>
      <i/>
      <sz val="14"/>
      <color theme="1"/>
      <name val="Franklin Gothic Medium"/>
      <family val="2"/>
    </font>
    <font>
      <b/>
      <sz val="16"/>
      <color theme="1"/>
      <name val="Franklin Gothic Medium"/>
      <family val="2"/>
    </font>
    <font>
      <b/>
      <sz val="16"/>
      <color rgb="FFFF0000"/>
      <name val="Franklin Gothic Medium"/>
      <family val="2"/>
    </font>
    <font>
      <b/>
      <sz val="14"/>
      <color theme="1"/>
      <name val="Franklin Gothic Medium"/>
      <family val="2"/>
    </font>
    <font>
      <b/>
      <i/>
      <u val="double"/>
      <sz val="14"/>
      <color theme="1"/>
      <name val="Franklin Gothic Medium"/>
      <family val="2"/>
    </font>
    <font>
      <sz val="11"/>
      <color indexed="81"/>
      <name val="Tahoma"/>
      <family val="2"/>
    </font>
    <font>
      <b/>
      <sz val="20"/>
      <color rgb="FFC00000"/>
      <name val="Franklin Gothic Medium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</font>
    <font>
      <b/>
      <i/>
      <sz val="20"/>
      <color theme="1"/>
      <name val="Franklin Gothic Medium"/>
      <family val="2"/>
    </font>
    <font>
      <b/>
      <i/>
      <sz val="16"/>
      <color theme="1"/>
      <name val="Franklin Gothic Medium"/>
      <family val="2"/>
    </font>
    <font>
      <i/>
      <sz val="24"/>
      <name val="Franklin Gothic Medium"/>
      <family val="2"/>
    </font>
    <font>
      <b/>
      <sz val="22"/>
      <name val="Franklin Gothic Medium"/>
      <family val="2"/>
    </font>
    <font>
      <sz val="24"/>
      <color theme="1"/>
      <name val="Franklin Gothic Medium"/>
      <family val="2"/>
    </font>
    <font>
      <sz val="11"/>
      <color theme="0"/>
      <name val="Inherit"/>
    </font>
    <font>
      <i/>
      <sz val="11"/>
      <color rgb="FF7B59F9"/>
      <name val="Calibri"/>
      <family val="2"/>
      <scheme val="minor"/>
    </font>
    <font>
      <sz val="11"/>
      <color rgb="FF333333"/>
      <name val="Inherit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3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theme="7" tint="0.79998168889431442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0" tint="-0.499984740745262"/>
      </left>
      <right style="thick">
        <color theme="0" tint="-0.14996795556505021"/>
      </right>
      <top style="thick">
        <color theme="0" tint="-0.499984740745262"/>
      </top>
      <bottom style="thick">
        <color theme="0" tint="-0.1499679555650502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C0C0C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theme="7"/>
      </bottom>
      <diagonal/>
    </border>
    <border>
      <left/>
      <right style="thick">
        <color theme="0" tint="-0.499984740745262"/>
      </right>
      <top/>
      <bottom/>
      <diagonal/>
    </border>
    <border>
      <left/>
      <right/>
      <top style="mediumDashed">
        <color theme="7"/>
      </top>
      <bottom/>
      <diagonal/>
    </border>
    <border>
      <left style="thick">
        <color theme="0" tint="-0.499984740745262"/>
      </left>
      <right style="thick">
        <color theme="0" tint="-0.14996795556505021"/>
      </right>
      <top style="thick">
        <color theme="0" tint="-0.499984740745262"/>
      </top>
      <bottom/>
      <diagonal/>
    </border>
    <border>
      <left/>
      <right/>
      <top/>
      <bottom style="thick">
        <color theme="7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149967955565050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12" applyNumberFormat="0" applyFill="0" applyAlignment="0" applyProtection="0"/>
    <xf numFmtId="0" fontId="23" fillId="0" borderId="0" applyNumberForma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8" fillId="5" borderId="0" xfId="3" applyFont="1" applyFill="1" applyBorder="1" applyAlignment="1" applyProtection="1">
      <alignment horizontal="left" vertical="center"/>
      <protection hidden="1"/>
    </xf>
    <xf numFmtId="0" fontId="1" fillId="6" borderId="0" xfId="0" applyFont="1" applyFill="1" applyProtection="1">
      <protection hidden="1"/>
    </xf>
    <xf numFmtId="0" fontId="9" fillId="5" borderId="0" xfId="0" applyFont="1" applyFill="1" applyAlignment="1" applyProtection="1">
      <alignment horizontal="left"/>
      <protection hidden="1"/>
    </xf>
    <xf numFmtId="0" fontId="8" fillId="8" borderId="0" xfId="3" applyFont="1" applyFill="1" applyBorder="1" applyAlignment="1" applyProtection="1">
      <alignment horizontal="left" vertical="center"/>
      <protection hidden="1"/>
    </xf>
    <xf numFmtId="0" fontId="0" fillId="8" borderId="0" xfId="0" applyFill="1"/>
    <xf numFmtId="0" fontId="3" fillId="8" borderId="0" xfId="0" applyFont="1" applyFill="1" applyAlignment="1">
      <alignment vertical="center"/>
    </xf>
    <xf numFmtId="0" fontId="3" fillId="8" borderId="0" xfId="0" applyFont="1" applyFill="1"/>
    <xf numFmtId="0" fontId="10" fillId="8" borderId="0" xfId="0" applyFont="1" applyFill="1"/>
    <xf numFmtId="0" fontId="11" fillId="8" borderId="0" xfId="0" applyFont="1" applyFill="1"/>
    <xf numFmtId="0" fontId="12" fillId="8" borderId="0" xfId="0" applyFont="1" applyFill="1"/>
    <xf numFmtId="164" fontId="0" fillId="8" borderId="0" xfId="1" applyNumberFormat="1" applyFont="1" applyFill="1"/>
    <xf numFmtId="0" fontId="13" fillId="8" borderId="0" xfId="0" applyFont="1" applyFill="1"/>
    <xf numFmtId="0" fontId="18" fillId="8" borderId="0" xfId="0" applyFont="1" applyFill="1"/>
    <xf numFmtId="1" fontId="19" fillId="7" borderId="13" xfId="2" applyNumberFormat="1" applyFont="1" applyFill="1" applyBorder="1" applyAlignment="1" applyProtection="1">
      <alignment horizontal="center" vertical="center"/>
      <protection locked="0" hidden="1"/>
    </xf>
    <xf numFmtId="2" fontId="19" fillId="7" borderId="13" xfId="2" applyNumberFormat="1" applyFont="1" applyFill="1" applyBorder="1" applyAlignment="1" applyProtection="1">
      <alignment horizontal="center" vertical="center"/>
      <protection locked="0" hidden="1"/>
    </xf>
    <xf numFmtId="2" fontId="18" fillId="8" borderId="0" xfId="1" applyNumberFormat="1" applyFont="1" applyFill="1" applyAlignment="1">
      <alignment horizontal="center"/>
    </xf>
    <xf numFmtId="0" fontId="20" fillId="8" borderId="0" xfId="0" applyFont="1" applyFill="1" applyAlignment="1">
      <alignment horizontal="right"/>
    </xf>
    <xf numFmtId="0" fontId="21" fillId="8" borderId="0" xfId="0" applyFont="1" applyFill="1"/>
    <xf numFmtId="164" fontId="1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1" fontId="22" fillId="7" borderId="13" xfId="2" applyNumberFormat="1" applyFont="1" applyFill="1" applyBorder="1" applyAlignment="1" applyProtection="1">
      <alignment horizontal="center" vertical="center"/>
      <protection locked="0" hidden="1"/>
    </xf>
    <xf numFmtId="0" fontId="24" fillId="0" borderId="0" xfId="0" applyFont="1"/>
    <xf numFmtId="0" fontId="0" fillId="0" borderId="14" xfId="0" applyBorder="1"/>
    <xf numFmtId="0" fontId="25" fillId="4" borderId="3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5" fillId="4" borderId="15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16" xfId="0" applyFill="1" applyBorder="1"/>
    <xf numFmtId="0" fontId="0" fillId="4" borderId="1" xfId="0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0" fillId="4" borderId="18" xfId="0" applyFill="1" applyBorder="1"/>
    <xf numFmtId="1" fontId="0" fillId="4" borderId="19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20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9" borderId="6" xfId="0" applyNumberFormat="1" applyFill="1" applyBorder="1" applyAlignment="1">
      <alignment horizontal="center" vertical="center"/>
    </xf>
    <xf numFmtId="0" fontId="27" fillId="0" borderId="0" xfId="0" applyFont="1"/>
    <xf numFmtId="9" fontId="0" fillId="0" borderId="6" xfId="0" applyNumberFormat="1" applyBorder="1" applyAlignment="1">
      <alignment horizontal="center" vertical="top"/>
    </xf>
    <xf numFmtId="0" fontId="0" fillId="0" borderId="25" xfId="0" applyBorder="1"/>
    <xf numFmtId="0" fontId="28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15" xfId="0" applyBorder="1"/>
    <xf numFmtId="164" fontId="29" fillId="0" borderId="0" xfId="1" applyNumberFormat="1" applyFont="1"/>
    <xf numFmtId="0" fontId="0" fillId="0" borderId="16" xfId="0" applyBorder="1"/>
    <xf numFmtId="9" fontId="0" fillId="0" borderId="27" xfId="0" applyNumberFormat="1" applyBorder="1" applyAlignment="1">
      <alignment horizontal="center" vertical="center"/>
    </xf>
    <xf numFmtId="9" fontId="0" fillId="9" borderId="27" xfId="0" applyNumberFormat="1" applyFill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1" fontId="0" fillId="4" borderId="29" xfId="0" applyNumberFormat="1" applyFill="1" applyBorder="1" applyAlignment="1">
      <alignment horizontal="center" vertical="center"/>
    </xf>
    <xf numFmtId="9" fontId="0" fillId="0" borderId="30" xfId="0" applyNumberFormat="1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1" fontId="0" fillId="4" borderId="32" xfId="0" applyNumberFormat="1" applyFill="1" applyBorder="1" applyAlignment="1">
      <alignment horizontal="center" vertical="center"/>
    </xf>
    <xf numFmtId="9" fontId="0" fillId="9" borderId="30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10" borderId="15" xfId="0" applyNumberFormat="1" applyFill="1" applyBorder="1"/>
    <xf numFmtId="1" fontId="0" fillId="10" borderId="0" xfId="0" applyNumberFormat="1" applyFill="1"/>
    <xf numFmtId="164" fontId="2" fillId="10" borderId="0" xfId="1" applyNumberFormat="1" applyFont="1" applyFill="1"/>
    <xf numFmtId="1" fontId="0" fillId="10" borderId="16" xfId="0" applyNumberFormat="1" applyFill="1" applyBorder="1"/>
    <xf numFmtId="0" fontId="25" fillId="4" borderId="3" xfId="0" applyFont="1" applyFill="1" applyBorder="1"/>
    <xf numFmtId="0" fontId="0" fillId="4" borderId="4" xfId="0" applyFill="1" applyBorder="1" applyAlignment="1">
      <alignment horizontal="center"/>
    </xf>
    <xf numFmtId="1" fontId="0" fillId="11" borderId="33" xfId="0" applyNumberFormat="1" applyFill="1" applyBorder="1"/>
    <xf numFmtId="1" fontId="0" fillId="11" borderId="14" xfId="0" applyNumberFormat="1" applyFill="1" applyBorder="1"/>
    <xf numFmtId="164" fontId="2" fillId="11" borderId="14" xfId="1" applyNumberFormat="1" applyFont="1" applyFill="1" applyBorder="1"/>
    <xf numFmtId="1" fontId="0" fillId="11" borderId="34" xfId="0" applyNumberFormat="1" applyFill="1" applyBorder="1"/>
    <xf numFmtId="0" fontId="25" fillId="4" borderId="33" xfId="0" applyFont="1" applyFill="1" applyBorder="1"/>
    <xf numFmtId="0" fontId="25" fillId="4" borderId="7" xfId="0" applyFont="1" applyFill="1" applyBorder="1"/>
    <xf numFmtId="0" fontId="0" fillId="4" borderId="1" xfId="0" applyFill="1" applyBorder="1" applyAlignment="1">
      <alignment horizontal="center"/>
    </xf>
    <xf numFmtId="0" fontId="30" fillId="4" borderId="35" xfId="0" applyFont="1" applyFill="1" applyBorder="1"/>
    <xf numFmtId="0" fontId="0" fillId="4" borderId="3" xfId="0" applyFill="1" applyBorder="1" applyAlignment="1">
      <alignment horizontal="center"/>
    </xf>
    <xf numFmtId="0" fontId="30" fillId="4" borderId="17" xfId="0" applyFont="1" applyFill="1" applyBorder="1"/>
    <xf numFmtId="0" fontId="0" fillId="4" borderId="1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9" xfId="0" applyFill="1" applyBorder="1" applyAlignment="1">
      <alignment horizontal="left"/>
    </xf>
    <xf numFmtId="0" fontId="31" fillId="4" borderId="19" xfId="0" applyFont="1" applyFill="1" applyBorder="1"/>
    <xf numFmtId="165" fontId="0" fillId="3" borderId="6" xfId="0" applyNumberFormat="1" applyFill="1" applyBorder="1" applyAlignment="1">
      <alignment horizontal="center"/>
    </xf>
    <xf numFmtId="165" fontId="0" fillId="3" borderId="20" xfId="0" applyNumberFormat="1" applyFill="1" applyBorder="1" applyAlignment="1">
      <alignment horizontal="center"/>
    </xf>
    <xf numFmtId="1" fontId="0" fillId="4" borderId="21" xfId="0" applyNumberFormat="1" applyFill="1" applyBorder="1" applyAlignment="1">
      <alignment horizontal="center"/>
    </xf>
    <xf numFmtId="9" fontId="0" fillId="0" borderId="36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37" xfId="0" applyNumberForma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9" fontId="0" fillId="0" borderId="28" xfId="0" applyNumberFormat="1" applyBorder="1" applyAlignment="1">
      <alignment horizontal="center"/>
    </xf>
    <xf numFmtId="0" fontId="0" fillId="0" borderId="0" xfId="0" quotePrefix="1"/>
    <xf numFmtId="1" fontId="0" fillId="4" borderId="29" xfId="0" applyNumberFormat="1" applyFill="1" applyBorder="1" applyAlignment="1">
      <alignment horizontal="center"/>
    </xf>
    <xf numFmtId="9" fontId="0" fillId="0" borderId="38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9" fontId="0" fillId="0" borderId="39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164" fontId="34" fillId="8" borderId="0" xfId="1" applyNumberFormat="1" applyFont="1" applyFill="1"/>
    <xf numFmtId="0" fontId="11" fillId="8" borderId="0" xfId="0" applyFont="1" applyFill="1" applyAlignment="1">
      <alignment horizontal="center"/>
    </xf>
    <xf numFmtId="164" fontId="33" fillId="8" borderId="0" xfId="1" applyNumberFormat="1" applyFont="1" applyFill="1"/>
    <xf numFmtId="0" fontId="13" fillId="8" borderId="0" xfId="0" applyFont="1" applyFill="1" applyAlignment="1">
      <alignment horizontal="right"/>
    </xf>
    <xf numFmtId="164" fontId="35" fillId="8" borderId="0" xfId="1" applyNumberFormat="1" applyFont="1" applyFill="1"/>
    <xf numFmtId="164" fontId="36" fillId="8" borderId="0" xfId="1" applyNumberFormat="1" applyFont="1" applyFill="1"/>
    <xf numFmtId="0" fontId="8" fillId="5" borderId="0" xfId="3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center"/>
      <protection hidden="1"/>
    </xf>
    <xf numFmtId="0" fontId="12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3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right" vertical="center"/>
    </xf>
    <xf numFmtId="0" fontId="13" fillId="8" borderId="0" xfId="0" applyFont="1" applyFill="1" applyAlignment="1">
      <alignment horizontal="left"/>
    </xf>
    <xf numFmtId="165" fontId="19" fillId="7" borderId="13" xfId="2" applyNumberFormat="1" applyFont="1" applyFill="1" applyBorder="1" applyAlignment="1" applyProtection="1">
      <alignment horizontal="center" vertical="center"/>
      <protection locked="0" hidden="1"/>
    </xf>
    <xf numFmtId="9" fontId="37" fillId="8" borderId="0" xfId="2" applyFont="1" applyFill="1" applyAlignment="1">
      <alignment horizontal="left" vertical="center"/>
    </xf>
    <xf numFmtId="0" fontId="0" fillId="5" borderId="0" xfId="0" applyFill="1"/>
    <xf numFmtId="0" fontId="32" fillId="12" borderId="0" xfId="3" applyFont="1" applyFill="1" applyBorder="1" applyAlignment="1" applyProtection="1">
      <alignment vertical="center"/>
      <protection hidden="1"/>
    </xf>
    <xf numFmtId="0" fontId="0" fillId="8" borderId="40" xfId="0" applyFill="1" applyBorder="1"/>
    <xf numFmtId="0" fontId="12" fillId="8" borderId="40" xfId="0" applyFont="1" applyFill="1" applyBorder="1"/>
    <xf numFmtId="0" fontId="12" fillId="8" borderId="40" xfId="0" applyFont="1" applyFill="1" applyBorder="1" applyAlignment="1">
      <alignment horizontal="center"/>
    </xf>
    <xf numFmtId="9" fontId="37" fillId="8" borderId="40" xfId="2" applyFont="1" applyFill="1" applyBorder="1" applyAlignment="1">
      <alignment horizontal="left" vertical="center"/>
    </xf>
    <xf numFmtId="0" fontId="32" fillId="12" borderId="40" xfId="3" applyFont="1" applyFill="1" applyBorder="1" applyAlignment="1" applyProtection="1">
      <alignment vertical="center"/>
      <protection hidden="1"/>
    </xf>
    <xf numFmtId="164" fontId="35" fillId="8" borderId="0" xfId="1" applyNumberFormat="1" applyFont="1" applyFill="1" applyBorder="1"/>
    <xf numFmtId="164" fontId="0" fillId="8" borderId="0" xfId="1" applyNumberFormat="1" applyFont="1" applyFill="1" applyBorder="1"/>
    <xf numFmtId="0" fontId="4" fillId="8" borderId="0" xfId="0" applyFont="1" applyFill="1"/>
    <xf numFmtId="164" fontId="2" fillId="8" borderId="0" xfId="1" applyNumberFormat="1" applyFont="1" applyFill="1" applyBorder="1"/>
    <xf numFmtId="0" fontId="4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vertical="center"/>
    </xf>
    <xf numFmtId="0" fontId="3" fillId="8" borderId="0" xfId="0" applyFont="1" applyFill="1" applyAlignment="1">
      <alignment horizontal="center" vertical="center"/>
    </xf>
    <xf numFmtId="1" fontId="0" fillId="8" borderId="0" xfId="0" applyNumberFormat="1" applyFill="1"/>
    <xf numFmtId="0" fontId="40" fillId="8" borderId="0" xfId="3" applyFont="1" applyFill="1" applyBorder="1" applyAlignment="1" applyProtection="1">
      <alignment vertical="center" wrapText="1"/>
      <protection hidden="1"/>
    </xf>
    <xf numFmtId="0" fontId="40" fillId="8" borderId="40" xfId="3" applyFont="1" applyFill="1" applyBorder="1" applyAlignment="1" applyProtection="1">
      <alignment vertical="center" wrapText="1"/>
      <protection hidden="1"/>
    </xf>
    <xf numFmtId="0" fontId="41" fillId="8" borderId="0" xfId="3" applyFont="1" applyFill="1" applyBorder="1" applyAlignment="1" applyProtection="1">
      <alignment vertical="center" wrapText="1"/>
      <protection hidden="1"/>
    </xf>
    <xf numFmtId="0" fontId="32" fillId="12" borderId="0" xfId="3" applyFont="1" applyFill="1" applyBorder="1" applyAlignment="1" applyProtection="1">
      <alignment wrapText="1"/>
      <protection hidden="1"/>
    </xf>
    <xf numFmtId="0" fontId="2" fillId="8" borderId="0" xfId="0" applyFont="1" applyFill="1"/>
    <xf numFmtId="0" fontId="0" fillId="8" borderId="0" xfId="0" applyFill="1" applyAlignment="1">
      <alignment horizontal="left" indent="1"/>
    </xf>
    <xf numFmtId="6" fontId="0" fillId="8" borderId="0" xfId="0" applyNumberFormat="1" applyFill="1"/>
    <xf numFmtId="0" fontId="12" fillId="12" borderId="0" xfId="3" applyFont="1" applyFill="1" applyBorder="1" applyAlignment="1" applyProtection="1">
      <alignment horizontal="left"/>
      <protection hidden="1"/>
    </xf>
    <xf numFmtId="164" fontId="43" fillId="8" borderId="0" xfId="1" applyNumberFormat="1" applyFont="1" applyFill="1" applyBorder="1" applyAlignment="1">
      <alignment horizontal="center"/>
    </xf>
    <xf numFmtId="164" fontId="35" fillId="8" borderId="0" xfId="1" applyNumberFormat="1" applyFont="1" applyFill="1" applyAlignment="1">
      <alignment horizontal="right"/>
    </xf>
    <xf numFmtId="164" fontId="0" fillId="8" borderId="0" xfId="1" applyNumberFormat="1" applyFont="1" applyFill="1" applyAlignment="1">
      <alignment horizontal="right"/>
    </xf>
    <xf numFmtId="164" fontId="36" fillId="8" borderId="0" xfId="1" applyNumberFormat="1" applyFont="1" applyFill="1" applyAlignment="1">
      <alignment horizontal="right"/>
    </xf>
    <xf numFmtId="0" fontId="12" fillId="12" borderId="0" xfId="3" applyFont="1" applyFill="1" applyBorder="1" applyAlignment="1" applyProtection="1">
      <protection hidden="1"/>
    </xf>
    <xf numFmtId="0" fontId="13" fillId="8" borderId="0" xfId="0" applyFont="1" applyFill="1" applyAlignment="1">
      <alignment horizontal="left" indent="1"/>
    </xf>
    <xf numFmtId="0" fontId="44" fillId="8" borderId="0" xfId="0" applyFont="1" applyFill="1" applyAlignment="1">
      <alignment wrapText="1"/>
    </xf>
    <xf numFmtId="9" fontId="37" fillId="8" borderId="0" xfId="2" applyFont="1" applyFill="1" applyBorder="1" applyAlignment="1">
      <alignment horizontal="left" vertical="center"/>
    </xf>
    <xf numFmtId="0" fontId="20" fillId="8" borderId="0" xfId="0" applyFont="1" applyFill="1" applyAlignment="1">
      <alignment horizontal="left"/>
    </xf>
    <xf numFmtId="164" fontId="43" fillId="8" borderId="0" xfId="1" applyNumberFormat="1" applyFont="1" applyFill="1" applyBorder="1" applyAlignment="1"/>
    <xf numFmtId="1" fontId="22" fillId="7" borderId="43" xfId="2" applyNumberFormat="1" applyFont="1" applyFill="1" applyBorder="1" applyAlignment="1" applyProtection="1">
      <alignment horizontal="center" vertical="center"/>
      <protection locked="0" hidden="1"/>
    </xf>
    <xf numFmtId="0" fontId="40" fillId="8" borderId="44" xfId="3" applyFont="1" applyFill="1" applyBorder="1" applyAlignment="1" applyProtection="1">
      <alignment vertical="center" wrapText="1"/>
      <protection hidden="1"/>
    </xf>
    <xf numFmtId="0" fontId="12" fillId="8" borderId="44" xfId="0" applyFont="1" applyFill="1" applyBorder="1"/>
    <xf numFmtId="0" fontId="12" fillId="8" borderId="44" xfId="0" applyFont="1" applyFill="1" applyBorder="1" applyAlignment="1">
      <alignment horizontal="center"/>
    </xf>
    <xf numFmtId="9" fontId="37" fillId="8" borderId="44" xfId="2" applyFont="1" applyFill="1" applyBorder="1" applyAlignment="1">
      <alignment horizontal="left" vertical="center"/>
    </xf>
    <xf numFmtId="0" fontId="32" fillId="12" borderId="44" xfId="3" applyFont="1" applyFill="1" applyBorder="1" applyAlignment="1" applyProtection="1">
      <alignment vertical="center"/>
      <protection hidden="1"/>
    </xf>
    <xf numFmtId="0" fontId="49" fillId="2" borderId="14" xfId="0" applyFont="1" applyFill="1" applyBorder="1"/>
    <xf numFmtId="0" fontId="49" fillId="2" borderId="14" xfId="0" applyFont="1" applyFill="1" applyBorder="1" applyAlignment="1">
      <alignment horizontal="center"/>
    </xf>
    <xf numFmtId="0" fontId="49" fillId="2" borderId="3" xfId="4" applyFont="1" applyFill="1" applyBorder="1" applyAlignment="1">
      <alignment horizontal="left" indent="1"/>
    </xf>
    <xf numFmtId="0" fontId="48" fillId="2" borderId="4" xfId="0" applyFont="1" applyFill="1" applyBorder="1"/>
    <xf numFmtId="0" fontId="48" fillId="2" borderId="5" xfId="0" applyFont="1" applyFill="1" applyBorder="1"/>
    <xf numFmtId="0" fontId="49" fillId="2" borderId="33" xfId="0" applyFont="1" applyFill="1" applyBorder="1" applyAlignment="1">
      <alignment horizontal="left" indent="1"/>
    </xf>
    <xf numFmtId="0" fontId="48" fillId="2" borderId="15" xfId="0" applyFont="1" applyFill="1" applyBorder="1" applyAlignment="1">
      <alignment horizontal="left" indent="1"/>
    </xf>
    <xf numFmtId="0" fontId="48" fillId="2" borderId="0" xfId="0" applyFont="1" applyFill="1"/>
    <xf numFmtId="166" fontId="49" fillId="2" borderId="16" xfId="1" applyNumberFormat="1" applyFont="1" applyFill="1" applyBorder="1" applyAlignment="1">
      <alignment horizontal="right" indent="1"/>
    </xf>
    <xf numFmtId="0" fontId="49" fillId="2" borderId="16" xfId="0" applyFont="1" applyFill="1" applyBorder="1" applyAlignment="1">
      <alignment horizontal="right" indent="1"/>
    </xf>
    <xf numFmtId="164" fontId="48" fillId="2" borderId="0" xfId="1" applyNumberFormat="1" applyFont="1" applyFill="1" applyBorder="1"/>
    <xf numFmtId="164" fontId="48" fillId="2" borderId="0" xfId="1" quotePrefix="1" applyNumberFormat="1" applyFont="1" applyFill="1" applyBorder="1" applyAlignment="1">
      <alignment horizontal="center"/>
    </xf>
    <xf numFmtId="0" fontId="48" fillId="2" borderId="15" xfId="0" applyFont="1" applyFill="1" applyBorder="1"/>
    <xf numFmtId="165" fontId="48" fillId="2" borderId="0" xfId="0" applyNumberFormat="1" applyFont="1" applyFill="1"/>
    <xf numFmtId="164" fontId="49" fillId="2" borderId="15" xfId="1" applyNumberFormat="1" applyFont="1" applyFill="1" applyBorder="1"/>
    <xf numFmtId="164" fontId="50" fillId="2" borderId="0" xfId="1" applyNumberFormat="1" applyFont="1" applyFill="1" applyBorder="1" applyAlignment="1">
      <alignment horizontal="center"/>
    </xf>
    <xf numFmtId="0" fontId="0" fillId="2" borderId="33" xfId="0" applyFill="1" applyBorder="1"/>
    <xf numFmtId="0" fontId="0" fillId="2" borderId="14" xfId="0" applyFill="1" applyBorder="1"/>
    <xf numFmtId="0" fontId="0" fillId="2" borderId="34" xfId="0" applyFill="1" applyBorder="1"/>
    <xf numFmtId="0" fontId="49" fillId="2" borderId="34" xfId="0" applyFont="1" applyFill="1" applyBorder="1" applyAlignment="1">
      <alignment horizontal="right" indent="1"/>
    </xf>
    <xf numFmtId="1" fontId="22" fillId="7" borderId="45" xfId="2" applyNumberFormat="1" applyFont="1" applyFill="1" applyBorder="1" applyAlignment="1" applyProtection="1">
      <alignment horizontal="center" vertical="center"/>
      <protection locked="0" hidden="1"/>
    </xf>
    <xf numFmtId="0" fontId="51" fillId="8" borderId="0" xfId="0" applyFont="1" applyFill="1"/>
    <xf numFmtId="0" fontId="52" fillId="8" borderId="0" xfId="0" applyFont="1" applyFill="1"/>
    <xf numFmtId="0" fontId="52" fillId="8" borderId="0" xfId="0" applyFont="1" applyFill="1" applyAlignment="1">
      <alignment horizontal="center"/>
    </xf>
    <xf numFmtId="164" fontId="52" fillId="8" borderId="0" xfId="1" applyNumberFormat="1" applyFont="1" applyFill="1" applyBorder="1"/>
    <xf numFmtId="0" fontId="11" fillId="8" borderId="44" xfId="0" applyFont="1" applyFill="1" applyBorder="1"/>
    <xf numFmtId="0" fontId="38" fillId="8" borderId="0" xfId="0" applyFont="1" applyFill="1"/>
    <xf numFmtId="164" fontId="11" fillId="8" borderId="0" xfId="1" applyNumberFormat="1" applyFont="1" applyFill="1"/>
    <xf numFmtId="0" fontId="41" fillId="8" borderId="0" xfId="0" applyFont="1" applyFill="1" applyAlignment="1">
      <alignment horizontal="center" vertical="center"/>
    </xf>
    <xf numFmtId="164" fontId="13" fillId="8" borderId="0" xfId="1" applyNumberFormat="1" applyFont="1" applyFill="1" applyAlignment="1">
      <alignment horizontal="center"/>
    </xf>
    <xf numFmtId="164" fontId="11" fillId="8" borderId="0" xfId="1" applyNumberFormat="1" applyFont="1" applyFill="1" applyBorder="1" applyAlignment="1">
      <alignment horizontal="right"/>
    </xf>
    <xf numFmtId="0" fontId="11" fillId="8" borderId="11" xfId="0" applyFont="1" applyFill="1" applyBorder="1"/>
    <xf numFmtId="0" fontId="39" fillId="8" borderId="0" xfId="0" applyFont="1" applyFill="1"/>
    <xf numFmtId="164" fontId="44" fillId="8" borderId="0" xfId="1" applyNumberFormat="1" applyFont="1" applyFill="1" applyBorder="1" applyAlignment="1">
      <alignment horizontal="right"/>
    </xf>
    <xf numFmtId="0" fontId="44" fillId="8" borderId="0" xfId="0" applyFont="1" applyFill="1"/>
    <xf numFmtId="0" fontId="44" fillId="8" borderId="0" xfId="0" applyFont="1" applyFill="1" applyAlignment="1">
      <alignment horizontal="center"/>
    </xf>
    <xf numFmtId="0" fontId="53" fillId="8" borderId="2" xfId="0" applyFont="1" applyFill="1" applyBorder="1"/>
    <xf numFmtId="0" fontId="54" fillId="8" borderId="2" xfId="0" applyFont="1" applyFill="1" applyBorder="1"/>
    <xf numFmtId="0" fontId="54" fillId="8" borderId="2" xfId="0" applyFont="1" applyFill="1" applyBorder="1" applyAlignment="1">
      <alignment horizontal="center"/>
    </xf>
    <xf numFmtId="0" fontId="1" fillId="5" borderId="0" xfId="0" applyFont="1" applyFill="1" applyProtection="1">
      <protection hidden="1"/>
    </xf>
    <xf numFmtId="0" fontId="56" fillId="5" borderId="0" xfId="0" applyFont="1" applyFill="1" applyAlignment="1" applyProtection="1">
      <alignment vertical="top"/>
      <protection hidden="1"/>
    </xf>
    <xf numFmtId="0" fontId="56" fillId="5" borderId="0" xfId="0" applyFont="1" applyFill="1" applyAlignment="1" applyProtection="1">
      <alignment vertical="top" wrapText="1"/>
      <protection hidden="1"/>
    </xf>
    <xf numFmtId="0" fontId="58" fillId="5" borderId="0" xfId="0" applyFont="1" applyFill="1" applyAlignment="1" applyProtection="1">
      <alignment horizontal="left" vertical="top" wrapText="1"/>
      <protection hidden="1"/>
    </xf>
    <xf numFmtId="0" fontId="58" fillId="5" borderId="0" xfId="0" applyFont="1" applyFill="1" applyAlignment="1" applyProtection="1">
      <alignment vertical="top" wrapText="1"/>
      <protection hidden="1"/>
    </xf>
    <xf numFmtId="0" fontId="56" fillId="5" borderId="0" xfId="0" applyFont="1" applyFill="1" applyProtection="1"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56" fillId="5" borderId="0" xfId="0" applyFont="1" applyFill="1" applyAlignment="1" applyProtection="1">
      <alignment vertical="center"/>
      <protection hidden="1"/>
    </xf>
    <xf numFmtId="0" fontId="1" fillId="6" borderId="0" xfId="0" applyFont="1" applyFill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55" fillId="8" borderId="0" xfId="3" applyFont="1" applyFill="1" applyBorder="1" applyAlignment="1" applyProtection="1">
      <alignment horizontal="left" vertical="center" wrapText="1"/>
      <protection hidden="1"/>
    </xf>
    <xf numFmtId="0" fontId="8" fillId="5" borderId="0" xfId="3" applyFont="1" applyFill="1" applyBorder="1" applyAlignment="1" applyProtection="1">
      <alignment horizontal="left" vertical="center"/>
      <protection hidden="1"/>
    </xf>
    <xf numFmtId="0" fontId="13" fillId="8" borderId="0" xfId="0" applyFont="1" applyFill="1" applyAlignment="1">
      <alignment horizontal="left" vertical="center"/>
    </xf>
    <xf numFmtId="0" fontId="12" fillId="8" borderId="0" xfId="0" applyFont="1" applyFill="1" applyAlignment="1">
      <alignment horizontal="right" vertical="center" indent="1"/>
    </xf>
    <xf numFmtId="0" fontId="12" fillId="8" borderId="41" xfId="0" applyFont="1" applyFill="1" applyBorder="1" applyAlignment="1">
      <alignment horizontal="right" vertical="center" indent="1"/>
    </xf>
    <xf numFmtId="0" fontId="44" fillId="8" borderId="42" xfId="0" applyFont="1" applyFill="1" applyBorder="1" applyAlignment="1">
      <alignment horizontal="right" wrapText="1"/>
    </xf>
    <xf numFmtId="0" fontId="44" fillId="8" borderId="0" xfId="0" applyFont="1" applyFill="1" applyAlignment="1">
      <alignment horizontal="right" wrapText="1"/>
    </xf>
    <xf numFmtId="0" fontId="42" fillId="12" borderId="0" xfId="3" applyFont="1" applyFill="1" applyBorder="1" applyAlignment="1" applyProtection="1">
      <alignment horizontal="right" vertical="center"/>
      <protection hidden="1"/>
    </xf>
    <xf numFmtId="164" fontId="43" fillId="8" borderId="0" xfId="1" applyNumberFormat="1" applyFont="1" applyFill="1" applyBorder="1" applyAlignment="1">
      <alignment horizontal="center"/>
    </xf>
    <xf numFmtId="164" fontId="43" fillId="8" borderId="0" xfId="1" applyNumberFormat="1" applyFont="1" applyFill="1" applyBorder="1" applyAlignment="1">
      <alignment horizontal="right"/>
    </xf>
    <xf numFmtId="164" fontId="47" fillId="8" borderId="0" xfId="1" applyNumberFormat="1" applyFont="1" applyFill="1" applyBorder="1" applyAlignment="1">
      <alignment horizontal="center"/>
    </xf>
    <xf numFmtId="0" fontId="56" fillId="5" borderId="0" xfId="0" applyFont="1" applyFill="1" applyAlignment="1" applyProtection="1">
      <alignment horizontal="left" vertical="top" wrapText="1"/>
      <protection hidden="1"/>
    </xf>
    <xf numFmtId="164" fontId="54" fillId="8" borderId="2" xfId="0" applyNumberFormat="1" applyFont="1" applyFill="1" applyBorder="1" applyAlignment="1">
      <alignment horizontal="center"/>
    </xf>
    <xf numFmtId="9" fontId="0" fillId="0" borderId="22" xfId="0" applyNumberFormat="1" applyBorder="1" applyAlignment="1">
      <alignment horizontal="left" vertical="center" wrapText="1"/>
    </xf>
    <xf numFmtId="9" fontId="0" fillId="0" borderId="23" xfId="0" applyNumberFormat="1" applyBorder="1" applyAlignment="1">
      <alignment horizontal="left" vertical="center" wrapText="1"/>
    </xf>
    <xf numFmtId="9" fontId="0" fillId="0" borderId="24" xfId="0" applyNumberFormat="1" applyBorder="1" applyAlignment="1">
      <alignment horizontal="left" vertical="center" wrapText="1"/>
    </xf>
    <xf numFmtId="9" fontId="0" fillId="0" borderId="16" xfId="0" applyNumberFormat="1" applyBorder="1" applyAlignment="1">
      <alignment horizontal="left" vertical="center" wrapText="1"/>
    </xf>
    <xf numFmtId="9" fontId="0" fillId="0" borderId="26" xfId="0" applyNumberFormat="1" applyBorder="1" applyAlignment="1">
      <alignment horizontal="left" vertical="center" wrapText="1"/>
    </xf>
    <xf numFmtId="9" fontId="0" fillId="0" borderId="8" xfId="0" applyNumberFormat="1" applyBorder="1" applyAlignment="1">
      <alignment horizontal="left" vertical="center" wrapText="1"/>
    </xf>
    <xf numFmtId="0" fontId="49" fillId="2" borderId="14" xfId="0" applyFont="1" applyFill="1" applyBorder="1" applyAlignment="1">
      <alignment horizontal="center"/>
    </xf>
  </cellXfs>
  <cellStyles count="5">
    <cellStyle name="Komma" xfId="1" builtinId="3"/>
    <cellStyle name="Normal" xfId="0" builtinId="0"/>
    <cellStyle name="Overskrift 1" xfId="3" builtinId="16"/>
    <cellStyle name="Prosent" xfId="2" builtinId="5"/>
    <cellStyle name="Tittel" xfId="4" builtinId="15"/>
  </cellStyles>
  <dxfs count="0"/>
  <tableStyles count="0" defaultTableStyle="TableStyleMedium2" defaultPivotStyle="PivotStyleLight16"/>
  <colors>
    <mruColors>
      <color rgb="FF9BBB5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hyperlink" Target="#Skattesatser!A1"/><Relationship Id="rId7" Type="http://schemas.openxmlformats.org/officeDocument/2006/relationships/image" Target="../media/image5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hyperlink" Target="#FORKLARINGER!A1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#HOVEDMENY!A1"/><Relationship Id="rId1" Type="http://schemas.openxmlformats.org/officeDocument/2006/relationships/hyperlink" Target="#Beregning!A1"/><Relationship Id="rId4" Type="http://schemas.openxmlformats.org/officeDocument/2006/relationships/image" Target="../media/image1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17972</xdr:colOff>
      <xdr:row>0</xdr:row>
      <xdr:rowOff>0</xdr:rowOff>
    </xdr:from>
    <xdr:to>
      <xdr:col>1</xdr:col>
      <xdr:colOff>680768</xdr:colOff>
      <xdr:row>3</xdr:row>
      <xdr:rowOff>147427</xdr:rowOff>
    </xdr:to>
    <xdr:pic>
      <xdr:nvPicPr>
        <xdr:cNvPr id="10" name="Grafikk 9" descr="Juletre kontur">
          <a:extLst>
            <a:ext uri="{FF2B5EF4-FFF2-40B4-BE49-F238E27FC236}">
              <a16:creationId xmlns:a16="http://schemas.microsoft.com/office/drawing/2014/main" id="{6694308A-7B57-FA87-3BBF-4090CAB2E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972" y="0"/>
          <a:ext cx="878456" cy="938182"/>
        </a:xfrm>
        <a:prstGeom prst="rect">
          <a:avLst/>
        </a:prstGeom>
      </xdr:spPr>
    </xdr:pic>
    <xdr:clientData/>
  </xdr:twoCellAnchor>
  <xdr:twoCellAnchor>
    <xdr:from>
      <xdr:col>10</xdr:col>
      <xdr:colOff>270336</xdr:colOff>
      <xdr:row>5</xdr:row>
      <xdr:rowOff>862644</xdr:rowOff>
    </xdr:from>
    <xdr:to>
      <xdr:col>14</xdr:col>
      <xdr:colOff>69017</xdr:colOff>
      <xdr:row>7</xdr:row>
      <xdr:rowOff>71888</xdr:rowOff>
    </xdr:to>
    <xdr:sp macro="" textlink="">
      <xdr:nvSpPr>
        <xdr:cNvPr id="4" name="Avrundet rektangel 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EB8D46-0838-4150-81E5-0AB15C6F07F5}"/>
            </a:ext>
          </a:extLst>
        </xdr:cNvPr>
        <xdr:cNvSpPr/>
      </xdr:nvSpPr>
      <xdr:spPr bwMode="auto">
        <a:xfrm>
          <a:off x="7777328" y="1912008"/>
          <a:ext cx="2163786" cy="573418"/>
        </a:xfrm>
        <a:prstGeom prst="roundRect">
          <a:avLst/>
        </a:prstGeom>
        <a:solidFill>
          <a:srgbClr val="9BBB59"/>
        </a:solidFill>
        <a:ln>
          <a:noFill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r>
            <a:rPr lang="nb-NO" sz="2000" b="1" baseline="0">
              <a:solidFill>
                <a:srgbClr val="C00000"/>
              </a:solidFill>
            </a:rPr>
            <a:t>      </a:t>
          </a:r>
          <a:r>
            <a:rPr lang="nb-NO" sz="2000" b="1" baseline="0">
              <a:solidFill>
                <a:schemeClr val="tx1">
                  <a:lumMod val="85000"/>
                  <a:lumOff val="15000"/>
                </a:schemeClr>
              </a:solidFill>
            </a:rPr>
            <a:t>SKATTESATSER</a:t>
          </a:r>
          <a:endParaRPr lang="nb-NO" sz="2000" b="1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>
    <xdr:from>
      <xdr:col>10</xdr:col>
      <xdr:colOff>342862</xdr:colOff>
      <xdr:row>5</xdr:row>
      <xdr:rowOff>961487</xdr:rowOff>
    </xdr:from>
    <xdr:to>
      <xdr:col>10</xdr:col>
      <xdr:colOff>737601</xdr:colOff>
      <xdr:row>6</xdr:row>
      <xdr:rowOff>353257</xdr:rowOff>
    </xdr:to>
    <xdr:pic>
      <xdr:nvPicPr>
        <xdr:cNvPr id="8" name="Grafikk 7" descr="Informasjo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5FF1A4-A7DE-4BB3-9C15-DFF75A22D2E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849854" y="2010851"/>
          <a:ext cx="394739" cy="392703"/>
        </a:xfrm>
        <a:prstGeom prst="rect">
          <a:avLst/>
        </a:prstGeom>
      </xdr:spPr>
    </xdr:pic>
    <xdr:clientData/>
  </xdr:twoCellAnchor>
  <xdr:twoCellAnchor editAs="oneCell">
    <xdr:from>
      <xdr:col>1</xdr:col>
      <xdr:colOff>291703</xdr:colOff>
      <xdr:row>68</xdr:row>
      <xdr:rowOff>211928</xdr:rowOff>
    </xdr:from>
    <xdr:to>
      <xdr:col>1</xdr:col>
      <xdr:colOff>1547823</xdr:colOff>
      <xdr:row>70</xdr:row>
      <xdr:rowOff>208545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E5D2EF12-D7EF-1480-BE81-417FF8724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9" y="16993787"/>
          <a:ext cx="1256120" cy="693133"/>
        </a:xfrm>
        <a:prstGeom prst="rect">
          <a:avLst/>
        </a:prstGeom>
      </xdr:spPr>
    </xdr:pic>
    <xdr:clientData/>
  </xdr:twoCellAnchor>
  <xdr:twoCellAnchor editAs="oneCell">
    <xdr:from>
      <xdr:col>1</xdr:col>
      <xdr:colOff>2240056</xdr:colOff>
      <xdr:row>68</xdr:row>
      <xdr:rowOff>205976</xdr:rowOff>
    </xdr:from>
    <xdr:to>
      <xdr:col>1</xdr:col>
      <xdr:colOff>2976573</xdr:colOff>
      <xdr:row>70</xdr:row>
      <xdr:rowOff>205620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0ED7A8F6-9B31-0997-E587-13A4BFC53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322" y="16987835"/>
          <a:ext cx="736517" cy="696160"/>
        </a:xfrm>
        <a:prstGeom prst="rect">
          <a:avLst/>
        </a:prstGeom>
      </xdr:spPr>
    </xdr:pic>
    <xdr:clientData/>
  </xdr:twoCellAnchor>
  <xdr:twoCellAnchor editAs="oneCell">
    <xdr:from>
      <xdr:col>3</xdr:col>
      <xdr:colOff>510976</xdr:colOff>
      <xdr:row>68</xdr:row>
      <xdr:rowOff>226221</xdr:rowOff>
    </xdr:from>
    <xdr:to>
      <xdr:col>8</xdr:col>
      <xdr:colOff>172646</xdr:colOff>
      <xdr:row>70</xdr:row>
      <xdr:rowOff>225865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6B5E70F6-DA0E-AA51-C5DF-9E9566931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2617" y="17008080"/>
          <a:ext cx="2870404" cy="696160"/>
        </a:xfrm>
        <a:prstGeom prst="rect">
          <a:avLst/>
        </a:prstGeom>
      </xdr:spPr>
    </xdr:pic>
    <xdr:clientData/>
  </xdr:twoCellAnchor>
  <xdr:twoCellAnchor editAs="oneCell">
    <xdr:from>
      <xdr:col>10</xdr:col>
      <xdr:colOff>79677</xdr:colOff>
      <xdr:row>68</xdr:row>
      <xdr:rowOff>215500</xdr:rowOff>
    </xdr:from>
    <xdr:to>
      <xdr:col>13</xdr:col>
      <xdr:colOff>178594</xdr:colOff>
      <xdr:row>70</xdr:row>
      <xdr:rowOff>215144</xdr:rowOff>
    </xdr:to>
    <xdr:pic>
      <xdr:nvPicPr>
        <xdr:cNvPr id="16" name="Bilde 15">
          <a:extLst>
            <a:ext uri="{FF2B5EF4-FFF2-40B4-BE49-F238E27FC236}">
              <a16:creationId xmlns:a16="http://schemas.microsoft.com/office/drawing/2014/main" id="{87EF223A-FF33-6D33-8103-09621442F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0615" y="16997359"/>
          <a:ext cx="2194417" cy="696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15240</xdr:rowOff>
    </xdr:from>
    <xdr:to>
      <xdr:col>22</xdr:col>
      <xdr:colOff>335280</xdr:colOff>
      <xdr:row>19</xdr:row>
      <xdr:rowOff>205740</xdr:rowOff>
    </xdr:to>
    <xdr:sp macro="" textlink="">
      <xdr:nvSpPr>
        <xdr:cNvPr id="3" name="Høyre klammeparentes 2">
          <a:extLst>
            <a:ext uri="{FF2B5EF4-FFF2-40B4-BE49-F238E27FC236}">
              <a16:creationId xmlns:a16="http://schemas.microsoft.com/office/drawing/2014/main" id="{01980E3D-2B03-442F-A41B-F0299019D1BE}"/>
            </a:ext>
          </a:extLst>
        </xdr:cNvPr>
        <xdr:cNvSpPr/>
      </xdr:nvSpPr>
      <xdr:spPr>
        <a:xfrm>
          <a:off x="14068425" y="1196340"/>
          <a:ext cx="335280" cy="2476500"/>
        </a:xfrm>
        <a:prstGeom prst="rightBrace">
          <a:avLst>
            <a:gd name="adj1" fmla="val 42424"/>
            <a:gd name="adj2" fmla="val 50000"/>
          </a:avLst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3</xdr:col>
      <xdr:colOff>714375</xdr:colOff>
      <xdr:row>1</xdr:row>
      <xdr:rowOff>9525</xdr:rowOff>
    </xdr:from>
    <xdr:to>
      <xdr:col>7</xdr:col>
      <xdr:colOff>781050</xdr:colOff>
      <xdr:row>4</xdr:row>
      <xdr:rowOff>50346</xdr:rowOff>
    </xdr:to>
    <xdr:sp macro="" textlink="">
      <xdr:nvSpPr>
        <xdr:cNvPr id="5" name="Avrundet rektangel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9A6DC6-0B0E-4887-A1E8-CC75404B8BAB}"/>
            </a:ext>
          </a:extLst>
        </xdr:cNvPr>
        <xdr:cNvSpPr/>
      </xdr:nvSpPr>
      <xdr:spPr bwMode="auto">
        <a:xfrm>
          <a:off x="2324100" y="200025"/>
          <a:ext cx="2628900" cy="612321"/>
        </a:xfrm>
        <a:prstGeom prst="roundRect">
          <a:avLst/>
        </a:prstGeom>
        <a:solidFill>
          <a:srgbClr val="9BBB59"/>
        </a:solidFill>
        <a:ln>
          <a:noFill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r>
            <a:rPr lang="nb-NO" sz="2000" b="1" baseline="0">
              <a:solidFill>
                <a:srgbClr val="C00000"/>
              </a:solidFill>
            </a:rPr>
            <a:t>      </a:t>
          </a:r>
          <a:r>
            <a:rPr lang="nb-NO" sz="2000" b="1" baseline="0">
              <a:solidFill>
                <a:schemeClr val="tx1">
                  <a:lumMod val="85000"/>
                  <a:lumOff val="15000"/>
                </a:schemeClr>
              </a:solidFill>
            </a:rPr>
            <a:t>BEREGNING</a:t>
          </a:r>
          <a:endParaRPr lang="nb-NO" sz="2000" b="1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778080</xdr:colOff>
      <xdr:row>1</xdr:row>
      <xdr:rowOff>76200</xdr:rowOff>
    </xdr:from>
    <xdr:to>
      <xdr:col>4</xdr:col>
      <xdr:colOff>47626</xdr:colOff>
      <xdr:row>4</xdr:row>
      <xdr:rowOff>16234</xdr:rowOff>
    </xdr:to>
    <xdr:pic>
      <xdr:nvPicPr>
        <xdr:cNvPr id="7" name="Grafikk 6" descr="Veiskil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728801-3E12-4425-BBDE-05CB3C3CA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387805" y="266700"/>
          <a:ext cx="488746" cy="511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CFAD7-E8C8-4F56-83C8-3C58A07C017D}">
  <dimension ref="A1:S75"/>
  <sheetViews>
    <sheetView showGridLines="0" showRowColHeaders="0" tabSelected="1" zoomScale="118" zoomScaleNormal="118" workbookViewId="0">
      <selection activeCell="D14" sqref="D14"/>
    </sheetView>
  </sheetViews>
  <sheetFormatPr defaultColWidth="0" defaultRowHeight="15" zeroHeight="1"/>
  <cols>
    <col min="1" max="1" width="3.28515625" customWidth="1"/>
    <col min="2" max="2" width="49.5703125" customWidth="1"/>
    <col min="3" max="3" width="1.140625" customWidth="1"/>
    <col min="4" max="4" width="12" customWidth="1"/>
    <col min="5" max="5" width="9.140625" customWidth="1"/>
    <col min="6" max="6" width="4.7109375" style="110" customWidth="1"/>
    <col min="7" max="7" width="10.85546875" customWidth="1"/>
    <col min="8" max="8" width="11.42578125" customWidth="1"/>
    <col min="9" max="9" width="9.140625" customWidth="1"/>
    <col min="10" max="10" width="1.28515625" customWidth="1"/>
    <col min="11" max="11" width="11.85546875" customWidth="1"/>
    <col min="12" max="12" width="7.140625" customWidth="1"/>
    <col min="13" max="13" width="12.42578125" customWidth="1"/>
    <col min="14" max="14" width="4" customWidth="1"/>
    <col min="15" max="15" width="3.28515625" customWidth="1"/>
    <col min="16" max="19" width="0" hidden="1" customWidth="1"/>
    <col min="20" max="16384" width="11.42578125" hidden="1"/>
  </cols>
  <sheetData>
    <row r="1" spans="1:15" ht="17.25" customHeight="1">
      <c r="A1" s="8" t="s">
        <v>0</v>
      </c>
      <c r="B1" s="8"/>
      <c r="C1" s="8"/>
      <c r="D1" s="8"/>
      <c r="E1" s="8"/>
      <c r="F1" s="107"/>
      <c r="G1" s="8"/>
      <c r="H1" s="8"/>
      <c r="I1" s="8"/>
      <c r="J1" s="118"/>
      <c r="K1" s="8"/>
      <c r="L1" s="8"/>
      <c r="M1" s="8"/>
      <c r="N1" s="8"/>
      <c r="O1" s="8"/>
    </row>
    <row r="2" spans="1:15" ht="22.5" customHeight="1">
      <c r="A2" s="8"/>
      <c r="B2" s="208" t="s">
        <v>1</v>
      </c>
      <c r="C2" s="208"/>
      <c r="D2" s="208"/>
      <c r="E2" s="208"/>
      <c r="F2" s="208"/>
      <c r="G2" s="208"/>
      <c r="H2" s="208"/>
      <c r="I2" s="208"/>
      <c r="J2" s="208"/>
      <c r="K2" s="208"/>
      <c r="L2" s="118"/>
      <c r="M2" s="118"/>
      <c r="N2" s="118"/>
      <c r="O2" s="8"/>
    </row>
    <row r="3" spans="1:15" ht="22.5" customHeight="1">
      <c r="A3" s="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118"/>
      <c r="M3" s="118"/>
      <c r="N3" s="118"/>
      <c r="O3" s="8"/>
    </row>
    <row r="4" spans="1:15" ht="17.25" customHeight="1">
      <c r="A4" s="8"/>
      <c r="B4" s="8"/>
      <c r="C4" s="8"/>
      <c r="D4" s="8"/>
      <c r="E4" s="8"/>
      <c r="F4" s="107"/>
      <c r="G4" s="8"/>
      <c r="H4" s="8"/>
      <c r="I4" s="10" t="s">
        <v>2</v>
      </c>
      <c r="J4" s="8"/>
      <c r="K4" s="8"/>
      <c r="L4" s="10" t="s">
        <v>3</v>
      </c>
      <c r="M4" s="118"/>
      <c r="N4" s="118"/>
      <c r="O4" s="8"/>
    </row>
    <row r="5" spans="1:15" s="9" customFormat="1" ht="3.75" customHeight="1">
      <c r="F5" s="108"/>
    </row>
    <row r="6" spans="1:15" ht="78.75" customHeight="1" thickBot="1">
      <c r="A6" s="17"/>
      <c r="B6" s="207" t="s">
        <v>4</v>
      </c>
      <c r="C6" s="207"/>
      <c r="D6" s="207"/>
      <c r="E6" s="207"/>
      <c r="F6" s="207"/>
      <c r="G6" s="207"/>
      <c r="H6" s="207"/>
      <c r="I6" s="207"/>
      <c r="J6" s="207"/>
      <c r="K6" s="207"/>
      <c r="L6" s="11"/>
      <c r="M6" s="11"/>
      <c r="N6" s="11"/>
      <c r="O6" s="17"/>
    </row>
    <row r="7" spans="1:15" ht="28.5" thickTop="1" thickBot="1">
      <c r="A7" s="17"/>
      <c r="B7" s="136" t="s">
        <v>5</v>
      </c>
      <c r="C7" s="134"/>
      <c r="D7" s="210" t="s">
        <v>6</v>
      </c>
      <c r="E7" s="210"/>
      <c r="F7" s="210"/>
      <c r="G7" s="210"/>
      <c r="H7" s="211"/>
      <c r="I7" s="116">
        <v>37</v>
      </c>
      <c r="J7" s="117" t="s">
        <v>7</v>
      </c>
      <c r="K7" s="119"/>
      <c r="L7" s="119"/>
      <c r="M7" s="12"/>
      <c r="N7" s="12"/>
      <c r="O7" s="17"/>
    </row>
    <row r="8" spans="1:15" ht="20.25" customHeight="1" thickTop="1" thickBot="1">
      <c r="A8" s="17"/>
      <c r="B8" s="135"/>
      <c r="C8" s="135"/>
      <c r="D8" s="121"/>
      <c r="E8" s="121"/>
      <c r="F8" s="122"/>
      <c r="G8" s="121"/>
      <c r="H8" s="121"/>
      <c r="I8" s="121"/>
      <c r="J8" s="123"/>
      <c r="K8" s="124"/>
      <c r="L8" s="124"/>
      <c r="M8" s="120"/>
      <c r="N8" s="120"/>
      <c r="O8" s="17"/>
    </row>
    <row r="9" spans="1:15" ht="39.75" customHeight="1">
      <c r="A9" s="17"/>
      <c r="B9" s="141" t="s">
        <v>8</v>
      </c>
      <c r="C9" s="13"/>
      <c r="D9" s="17"/>
      <c r="E9" s="17"/>
      <c r="F9" s="109"/>
      <c r="G9" s="17"/>
      <c r="H9" s="17"/>
      <c r="I9" s="17"/>
      <c r="J9" s="212" t="s">
        <v>9</v>
      </c>
      <c r="K9" s="212"/>
      <c r="L9" s="12"/>
      <c r="M9" s="212" t="s">
        <v>10</v>
      </c>
      <c r="N9" s="11"/>
      <c r="O9" s="17"/>
    </row>
    <row r="10" spans="1:15" ht="16.5" customHeight="1">
      <c r="A10" s="17"/>
      <c r="B10" s="15"/>
      <c r="C10" s="14"/>
      <c r="D10" s="17"/>
      <c r="E10" s="17"/>
      <c r="F10" s="109"/>
      <c r="G10" s="17"/>
      <c r="H10" s="17"/>
      <c r="I10" s="148"/>
      <c r="J10" s="213"/>
      <c r="K10" s="213"/>
      <c r="L10" s="16"/>
      <c r="M10" s="213"/>
      <c r="N10" s="12"/>
      <c r="O10" s="17"/>
    </row>
    <row r="11" spans="1:15" ht="21.75" thickBot="1">
      <c r="A11" s="17"/>
      <c r="B11" s="16"/>
      <c r="C11" s="12"/>
      <c r="D11" s="115" t="s">
        <v>11</v>
      </c>
      <c r="E11" s="16"/>
      <c r="F11" s="102"/>
      <c r="G11" s="209" t="s">
        <v>12</v>
      </c>
      <c r="H11" s="209"/>
      <c r="I11" s="148"/>
      <c r="J11" s="213"/>
      <c r="K11" s="213"/>
      <c r="L11" s="114"/>
      <c r="M11" s="213"/>
      <c r="N11" s="117"/>
      <c r="O11" s="17"/>
    </row>
    <row r="12" spans="1:15" ht="24.95" customHeight="1" thickTop="1" thickBot="1">
      <c r="A12" s="17"/>
      <c r="B12" s="104" t="s">
        <v>13</v>
      </c>
      <c r="C12" s="20"/>
      <c r="D12" s="21">
        <v>600</v>
      </c>
      <c r="E12" s="19" t="s">
        <v>14</v>
      </c>
      <c r="F12" s="111"/>
      <c r="G12" s="22">
        <v>8</v>
      </c>
      <c r="H12" s="147" t="s">
        <v>15</v>
      </c>
      <c r="I12" s="139"/>
      <c r="J12" s="12"/>
      <c r="K12" s="105">
        <f>SUM(G12*D12)</f>
        <v>4800</v>
      </c>
      <c r="L12" s="18"/>
      <c r="M12" s="105">
        <f>LOOKUP(I$7,Skattesatser!K$10:Q$10,Skattesatser!K$11:Q$11)*K12</f>
        <v>2403.8095238095239</v>
      </c>
      <c r="N12" s="18"/>
      <c r="O12" s="17"/>
    </row>
    <row r="13" spans="1:15" ht="7.5" customHeight="1" thickTop="1" thickBot="1">
      <c r="A13" s="17"/>
      <c r="B13" s="104"/>
      <c r="C13" s="20"/>
      <c r="D13" s="19"/>
      <c r="E13" s="19"/>
      <c r="F13" s="111"/>
      <c r="G13" s="23"/>
      <c r="H13" s="147"/>
      <c r="I13" s="139"/>
      <c r="J13" s="12"/>
      <c r="K13" s="106"/>
      <c r="L13" s="18"/>
      <c r="M13" s="105">
        <f>LOOKUP(I$7,Skattesatser!K$10:Q$10,Skattesatser!K$11:Q$11)*K13</f>
        <v>0</v>
      </c>
      <c r="N13" s="18"/>
      <c r="O13" s="17"/>
    </row>
    <row r="14" spans="1:15" ht="24.95" customHeight="1" thickTop="1" thickBot="1">
      <c r="A14" s="17"/>
      <c r="B14" s="104" t="s">
        <v>16</v>
      </c>
      <c r="C14" s="20"/>
      <c r="D14" s="21">
        <v>600</v>
      </c>
      <c r="E14" s="19" t="s">
        <v>14</v>
      </c>
      <c r="F14" s="111"/>
      <c r="G14" s="22">
        <v>5</v>
      </c>
      <c r="H14" s="147" t="s">
        <v>15</v>
      </c>
      <c r="I14" s="139"/>
      <c r="J14" s="12"/>
      <c r="K14" s="105">
        <f>SUM(G14*D14)</f>
        <v>3000</v>
      </c>
      <c r="L14" s="18"/>
      <c r="M14" s="105">
        <f>LOOKUP(I$7,Skattesatser!K$10:Q$10,Skattesatser!K$11:Q$11)*K14</f>
        <v>1502.3809523809523</v>
      </c>
      <c r="N14" s="18"/>
      <c r="O14" s="17"/>
    </row>
    <row r="15" spans="1:15" ht="7.5" customHeight="1" thickTop="1" thickBot="1">
      <c r="A15" s="17"/>
      <c r="B15" s="104"/>
      <c r="C15" s="20"/>
      <c r="D15" s="19"/>
      <c r="E15" s="19"/>
      <c r="F15" s="111"/>
      <c r="G15" s="23"/>
      <c r="H15" s="147"/>
      <c r="I15" s="139"/>
      <c r="J15" s="12"/>
      <c r="K15" s="106"/>
      <c r="L15" s="18"/>
      <c r="M15" s="105">
        <f>LOOKUP(I$7,Skattesatser!K$10:Q$10,Skattesatser!K$11:Q$11)*K15</f>
        <v>0</v>
      </c>
      <c r="N15" s="18"/>
      <c r="O15" s="17"/>
    </row>
    <row r="16" spans="1:15" ht="24.95" customHeight="1" thickTop="1" thickBot="1">
      <c r="A16" s="17"/>
      <c r="B16" s="104" t="s">
        <v>17</v>
      </c>
      <c r="C16" s="20"/>
      <c r="D16" s="21">
        <v>50</v>
      </c>
      <c r="E16" s="19" t="s">
        <v>14</v>
      </c>
      <c r="F16" s="112" t="s">
        <v>18</v>
      </c>
      <c r="G16" s="22">
        <v>15</v>
      </c>
      <c r="H16" s="147" t="s">
        <v>15</v>
      </c>
      <c r="I16" s="139"/>
      <c r="J16" s="12"/>
      <c r="K16" s="105">
        <f>SUM(G16*D16)</f>
        <v>750</v>
      </c>
      <c r="L16" s="18"/>
      <c r="M16" s="105">
        <f>LOOKUP(I$7,Skattesatser!K$10:Q$10,Skattesatser!K$11:Q$11)*K16</f>
        <v>375.59523809523807</v>
      </c>
      <c r="N16" s="18"/>
      <c r="O16" s="17"/>
    </row>
    <row r="17" spans="1:15" ht="7.5" customHeight="1" thickTop="1" thickBot="1">
      <c r="A17" s="17"/>
      <c r="B17" s="104"/>
      <c r="C17" s="20"/>
      <c r="D17" s="20"/>
      <c r="E17" s="20"/>
      <c r="F17" s="113"/>
      <c r="G17" s="26"/>
      <c r="H17" s="147"/>
      <c r="I17" s="139"/>
      <c r="J17" s="12"/>
      <c r="K17" s="106"/>
      <c r="L17" s="18"/>
      <c r="M17" s="105">
        <f>LOOKUP(I$7,Skattesatser!K$10:Q$10,Skattesatser!K$11:Q$11)*K17</f>
        <v>0</v>
      </c>
      <c r="N17" s="18"/>
      <c r="O17" s="17"/>
    </row>
    <row r="18" spans="1:15" ht="24.95" customHeight="1" thickTop="1" thickBot="1">
      <c r="A18" s="17"/>
      <c r="B18" s="104" t="s">
        <v>19</v>
      </c>
      <c r="C18" s="20"/>
      <c r="D18" s="27">
        <v>1</v>
      </c>
      <c r="E18" s="19"/>
      <c r="F18" s="112" t="s">
        <v>18</v>
      </c>
      <c r="G18" s="21">
        <v>700</v>
      </c>
      <c r="H18" s="147" t="s">
        <v>20</v>
      </c>
      <c r="I18" s="139"/>
      <c r="J18" s="12"/>
      <c r="K18" s="105">
        <f>SUM(G18*D18)</f>
        <v>700</v>
      </c>
      <c r="L18" s="103"/>
      <c r="M18" s="105">
        <f>LOOKUP(I$7,Skattesatser!K$10:Q$10,Skattesatser!K$11:Q$11)*K18</f>
        <v>350.55555555555554</v>
      </c>
      <c r="N18" s="103"/>
      <c r="O18" s="17"/>
    </row>
    <row r="19" spans="1:15" ht="7.5" customHeight="1" thickTop="1" thickBot="1">
      <c r="A19" s="17"/>
      <c r="B19" s="104"/>
      <c r="C19" s="20"/>
      <c r="D19" s="19"/>
      <c r="E19" s="19"/>
      <c r="F19" s="113"/>
      <c r="G19" s="26"/>
      <c r="H19" s="147"/>
      <c r="I19" s="139"/>
      <c r="J19" s="12"/>
      <c r="K19" s="106"/>
      <c r="L19" s="18"/>
      <c r="M19" s="105">
        <f>LOOKUP(I$7,Skattesatser!K$10:Q$10,Skattesatser!K$11:Q$11)*K19</f>
        <v>0</v>
      </c>
      <c r="N19" s="18"/>
      <c r="O19" s="17"/>
    </row>
    <row r="20" spans="1:15" ht="24.95" customHeight="1" thickTop="1" thickBot="1">
      <c r="A20" s="17"/>
      <c r="B20" s="104" t="s">
        <v>21</v>
      </c>
      <c r="C20" s="20"/>
      <c r="D20" s="21">
        <v>85</v>
      </c>
      <c r="E20" s="19" t="s">
        <v>22</v>
      </c>
      <c r="F20" s="111"/>
      <c r="G20" s="21">
        <v>100</v>
      </c>
      <c r="H20" s="147" t="s">
        <v>23</v>
      </c>
      <c r="I20" s="139"/>
      <c r="J20" s="12"/>
      <c r="K20" s="105">
        <f>SUM(G20*D20)</f>
        <v>8500</v>
      </c>
      <c r="L20" s="18"/>
      <c r="M20" s="105">
        <f>LOOKUP(I$7,Skattesatser!K$10:Q$10,Skattesatser!K$11:Q$11)*K20</f>
        <v>4256.7460317460318</v>
      </c>
      <c r="N20" s="18"/>
      <c r="O20" s="17"/>
    </row>
    <row r="21" spans="1:15" ht="7.5" customHeight="1" thickTop="1" thickBot="1">
      <c r="A21" s="17"/>
      <c r="B21" s="104"/>
      <c r="C21" s="20"/>
      <c r="D21" s="19"/>
      <c r="E21" s="25"/>
      <c r="F21" s="113"/>
      <c r="G21" s="26"/>
      <c r="H21" s="147"/>
      <c r="I21" s="139"/>
      <c r="J21" s="12"/>
      <c r="K21" s="106"/>
      <c r="L21" s="18"/>
      <c r="M21" s="105">
        <f>LOOKUP(I$7,Skattesatser!K$10:Q$10,Skattesatser!K$11:Q$11)*K21</f>
        <v>0</v>
      </c>
      <c r="N21" s="18"/>
      <c r="O21" s="17"/>
    </row>
    <row r="22" spans="1:15" ht="24.95" customHeight="1" thickTop="1" thickBot="1">
      <c r="A22" s="17"/>
      <c r="B22" s="104" t="s">
        <v>24</v>
      </c>
      <c r="C22" s="20"/>
      <c r="D22" s="27">
        <v>1</v>
      </c>
      <c r="E22" s="19" t="s">
        <v>14</v>
      </c>
      <c r="F22" s="112" t="s">
        <v>18</v>
      </c>
      <c r="G22" s="21">
        <v>800</v>
      </c>
      <c r="H22" s="147" t="s">
        <v>25</v>
      </c>
      <c r="I22" s="139"/>
      <c r="J22" s="12"/>
      <c r="K22" s="105">
        <f>SUM(G22*D22)</f>
        <v>800</v>
      </c>
      <c r="L22" s="18" t="s">
        <v>26</v>
      </c>
      <c r="M22" s="105">
        <f>LOOKUP(I$7,Skattesatser!K$10:Q$10,Skattesatser!K$11:Q$11)*K22</f>
        <v>400.6349206349206</v>
      </c>
      <c r="N22" s="18" t="s">
        <v>26</v>
      </c>
      <c r="O22" s="17"/>
    </row>
    <row r="23" spans="1:15" ht="7.5" customHeight="1" thickTop="1" thickBot="1">
      <c r="A23" s="17"/>
      <c r="B23" s="104"/>
      <c r="C23" s="20"/>
      <c r="D23" s="19"/>
      <c r="E23" s="25"/>
      <c r="F23" s="113"/>
      <c r="G23" s="26"/>
      <c r="H23" s="147"/>
      <c r="I23" s="139"/>
      <c r="J23" s="12"/>
      <c r="K23" s="106"/>
      <c r="L23" s="18"/>
      <c r="M23" s="105">
        <f>LOOKUP(I$7,Skattesatser!K$10:Q$10,Skattesatser!K$11:Q$11)*K23</f>
        <v>0</v>
      </c>
      <c r="N23" s="18"/>
      <c r="O23" s="17"/>
    </row>
    <row r="24" spans="1:15" ht="24.95" customHeight="1" thickTop="1" thickBot="1">
      <c r="A24" s="17"/>
      <c r="B24" s="104" t="s">
        <v>27</v>
      </c>
      <c r="C24" s="20"/>
      <c r="D24" s="21"/>
      <c r="E24" s="19" t="s">
        <v>22</v>
      </c>
      <c r="F24" s="111"/>
      <c r="G24" s="21">
        <v>1000</v>
      </c>
      <c r="H24" s="147" t="s">
        <v>23</v>
      </c>
      <c r="I24" s="139"/>
      <c r="J24" s="12"/>
      <c r="K24" s="105">
        <f>SUM(G24*D24)</f>
        <v>0</v>
      </c>
      <c r="L24" s="144" t="s">
        <v>0</v>
      </c>
      <c r="M24" s="105">
        <f>LOOKUP(I$7,Skattesatser!K$10:Q$10,Skattesatser!K$11:Q$11)*K24</f>
        <v>0</v>
      </c>
      <c r="N24" s="18" t="s">
        <v>0</v>
      </c>
      <c r="O24" s="17"/>
    </row>
    <row r="25" spans="1:15" ht="7.5" customHeight="1" thickTop="1" thickBot="1">
      <c r="A25" s="17"/>
      <c r="B25" s="104"/>
      <c r="C25" s="20"/>
      <c r="D25" s="19"/>
      <c r="E25" s="19"/>
      <c r="F25" s="111"/>
      <c r="G25" s="26"/>
      <c r="H25" s="147"/>
      <c r="I25" s="139"/>
      <c r="J25" s="12"/>
      <c r="K25" s="145"/>
      <c r="L25" s="144"/>
      <c r="M25" s="143">
        <f>LOOKUP(I$7,Skattesatser!K$10:Q$10,Skattesatser!K$11:Q$11)*K25</f>
        <v>0</v>
      </c>
      <c r="N25" s="18"/>
      <c r="O25" s="17"/>
    </row>
    <row r="26" spans="1:15" ht="24.95" customHeight="1" thickTop="1" thickBot="1">
      <c r="A26" s="17"/>
      <c r="B26" s="104" t="s">
        <v>28</v>
      </c>
      <c r="C26" s="20"/>
      <c r="D26" s="21">
        <v>0</v>
      </c>
      <c r="E26" s="19" t="s">
        <v>22</v>
      </c>
      <c r="F26" s="111"/>
      <c r="G26" s="21">
        <v>0</v>
      </c>
      <c r="H26" s="147" t="s">
        <v>23</v>
      </c>
      <c r="I26" s="139"/>
      <c r="J26" s="12"/>
      <c r="K26" s="105">
        <f>SUM(G26*D26)</f>
        <v>0</v>
      </c>
      <c r="L26" s="144"/>
      <c r="M26" s="105">
        <f>LOOKUP(I$7,Skattesatser!K$10:Q$10,Skattesatser!K$11:Q$11)*K26</f>
        <v>0</v>
      </c>
      <c r="N26" s="18"/>
      <c r="O26" s="17"/>
    </row>
    <row r="27" spans="1:15" ht="7.5" customHeight="1" thickTop="1" thickBot="1">
      <c r="A27" s="17"/>
      <c r="B27" s="104"/>
      <c r="C27" s="20"/>
      <c r="D27" s="19"/>
      <c r="E27" s="25"/>
      <c r="F27" s="113"/>
      <c r="G27" s="26"/>
      <c r="H27" s="147"/>
      <c r="I27" s="139"/>
      <c r="J27" s="12"/>
      <c r="K27" s="106"/>
      <c r="L27" s="18"/>
      <c r="M27" s="105">
        <f>LOOKUP(I$7,Skattesatser!K$10:Q$10,Skattesatser!K$11:Q$11)*K27</f>
        <v>0</v>
      </c>
      <c r="N27" s="18"/>
      <c r="O27" s="17"/>
    </row>
    <row r="28" spans="1:15" ht="24.95" customHeight="1" thickTop="1" thickBot="1">
      <c r="A28" s="17"/>
      <c r="B28" s="104" t="s">
        <v>29</v>
      </c>
      <c r="C28" s="20"/>
      <c r="D28" s="27">
        <v>1</v>
      </c>
      <c r="E28" s="24"/>
      <c r="F28" s="112"/>
      <c r="G28" s="21">
        <v>3000</v>
      </c>
      <c r="H28" s="147" t="s">
        <v>20</v>
      </c>
      <c r="I28" s="139"/>
      <c r="J28" s="12"/>
      <c r="K28" s="105">
        <f>G28</f>
        <v>3000</v>
      </c>
      <c r="L28" s="18"/>
      <c r="M28" s="105">
        <f>LOOKUP(I$7,Skattesatser!K$10:Q$10,Skattesatser!K$11:Q$11)*K28</f>
        <v>1502.3809523809523</v>
      </c>
      <c r="N28" s="18"/>
      <c r="O28" s="17"/>
    </row>
    <row r="29" spans="1:15" ht="7.5" customHeight="1" thickTop="1" thickBot="1">
      <c r="A29" s="17"/>
      <c r="B29" s="104"/>
      <c r="C29" s="20"/>
      <c r="D29" s="27"/>
      <c r="E29" s="25"/>
      <c r="F29" s="113"/>
      <c r="G29" s="26"/>
      <c r="H29" s="147"/>
      <c r="I29" s="139"/>
      <c r="J29" s="12"/>
      <c r="K29" s="106"/>
      <c r="L29" s="18"/>
      <c r="M29" s="105">
        <f>LOOKUP(I$7,Skattesatser!K$10:Q$10,Skattesatser!K$11:Q$11)*K29</f>
        <v>0</v>
      </c>
      <c r="N29" s="18"/>
      <c r="O29" s="17"/>
    </row>
    <row r="30" spans="1:15" ht="24.95" customHeight="1" thickTop="1" thickBot="1">
      <c r="A30" s="17"/>
      <c r="B30" s="104" t="s">
        <v>30</v>
      </c>
      <c r="C30" s="20"/>
      <c r="D30" s="27">
        <v>10</v>
      </c>
      <c r="E30" s="19" t="s">
        <v>31</v>
      </c>
      <c r="F30" s="111"/>
      <c r="G30" s="28">
        <v>40</v>
      </c>
      <c r="H30" s="147" t="s">
        <v>32</v>
      </c>
      <c r="I30" s="139"/>
      <c r="J30" s="12"/>
      <c r="K30" s="105">
        <f>SUM(G30*D30)</f>
        <v>400</v>
      </c>
      <c r="L30" s="18"/>
      <c r="M30" s="105">
        <f>LOOKUP(I$7,Skattesatser!K$10:Q$10,Skattesatser!K$11:Q$11)*K30</f>
        <v>200.3174603174603</v>
      </c>
      <c r="N30" s="18"/>
      <c r="O30" s="17"/>
    </row>
    <row r="31" spans="1:15" ht="7.5" customHeight="1" thickTop="1" thickBot="1">
      <c r="A31" s="17"/>
      <c r="B31" s="104"/>
      <c r="C31" s="20"/>
      <c r="D31" s="20"/>
      <c r="E31" s="25"/>
      <c r="F31" s="113"/>
      <c r="G31" s="26"/>
      <c r="H31" s="147"/>
      <c r="I31" s="139"/>
      <c r="J31" s="12"/>
      <c r="K31" s="106"/>
      <c r="L31" s="18"/>
      <c r="M31" s="105">
        <f>LOOKUP(I$7,Skattesatser!K$10:Q$10,Skattesatser!K$11:Q$11)*K31</f>
        <v>0</v>
      </c>
      <c r="N31" s="18"/>
      <c r="O31" s="17"/>
    </row>
    <row r="32" spans="1:15" ht="24.95" customHeight="1" thickTop="1" thickBot="1">
      <c r="A32" s="17"/>
      <c r="B32" s="104" t="s">
        <v>33</v>
      </c>
      <c r="C32" s="20"/>
      <c r="D32" s="28">
        <v>12</v>
      </c>
      <c r="E32" s="19" t="s">
        <v>34</v>
      </c>
      <c r="F32" s="111"/>
      <c r="G32" s="28">
        <v>400</v>
      </c>
      <c r="H32" s="147" t="s">
        <v>35</v>
      </c>
      <c r="I32" s="139"/>
      <c r="J32" s="12"/>
      <c r="K32" s="125">
        <f>SUM(G32*D32)</f>
        <v>4800</v>
      </c>
      <c r="L32" s="126"/>
      <c r="M32" s="125">
        <f>LOOKUP(I$7,Skattesatser!K$10:Q$10,Skattesatser!K$11:Q$11)*K32</f>
        <v>2403.8095238095239</v>
      </c>
      <c r="N32" s="126"/>
      <c r="O32" s="17"/>
    </row>
    <row r="33" spans="1:19" ht="7.5" customHeight="1" thickTop="1">
      <c r="A33" s="12"/>
      <c r="B33" s="17"/>
      <c r="C33" s="12"/>
      <c r="D33" s="17"/>
      <c r="E33" s="17"/>
      <c r="F33" s="109"/>
      <c r="G33" s="18"/>
      <c r="H33" s="12"/>
      <c r="I33" s="12"/>
      <c r="J33" s="12"/>
      <c r="K33" s="101"/>
      <c r="L33" s="18"/>
      <c r="M33" s="101"/>
      <c r="N33" s="18"/>
      <c r="O33" s="12"/>
    </row>
    <row r="34" spans="1:19" ht="24.95" customHeight="1">
      <c r="A34" s="12"/>
      <c r="B34" s="214" t="s">
        <v>36</v>
      </c>
      <c r="C34" s="214"/>
      <c r="D34" s="214"/>
      <c r="E34" s="214"/>
      <c r="F34" s="214"/>
      <c r="G34" s="214"/>
      <c r="H34" s="214"/>
      <c r="I34" s="215">
        <f>SUM(K12:K33)</f>
        <v>26750</v>
      </c>
      <c r="J34" s="215"/>
      <c r="K34" s="215"/>
      <c r="L34" s="215">
        <f>LOOKUP(I$7,Skattesatser!K$10:Q$10,Skattesatser!K$11:Q$11)*I34</f>
        <v>13396.230158730159</v>
      </c>
      <c r="M34" s="215"/>
      <c r="N34" s="128"/>
      <c r="O34" s="12"/>
    </row>
    <row r="35" spans="1:19" ht="13.5" customHeight="1" thickBot="1">
      <c r="A35" s="12"/>
      <c r="B35" s="135"/>
      <c r="C35" s="135"/>
      <c r="D35" s="121"/>
      <c r="E35" s="121"/>
      <c r="F35" s="122"/>
      <c r="G35" s="121"/>
      <c r="H35" s="121"/>
      <c r="I35" s="121"/>
      <c r="J35" s="123"/>
      <c r="K35" s="124"/>
      <c r="L35" s="124"/>
      <c r="M35" s="120"/>
      <c r="N35" s="120"/>
      <c r="O35" s="12"/>
    </row>
    <row r="36" spans="1:19" ht="38.25" customHeight="1">
      <c r="A36" s="12"/>
      <c r="B36" s="146" t="s">
        <v>37</v>
      </c>
      <c r="C36" s="137"/>
      <c r="D36" s="137"/>
      <c r="E36" s="131"/>
      <c r="F36" s="132"/>
      <c r="G36" s="18"/>
      <c r="H36" s="12"/>
      <c r="I36" s="12"/>
      <c r="J36" s="12"/>
      <c r="K36" s="12"/>
      <c r="L36" s="12"/>
      <c r="M36" s="12"/>
      <c r="N36" s="12"/>
      <c r="O36" s="12"/>
    </row>
    <row r="37" spans="1:19" ht="7.5" customHeight="1" thickBot="1">
      <c r="A37" s="12"/>
      <c r="B37" s="137"/>
      <c r="C37" s="137"/>
      <c r="D37" s="137"/>
      <c r="E37" s="12"/>
      <c r="F37" s="130"/>
      <c r="G37" s="18"/>
      <c r="H37" s="12"/>
      <c r="I37" s="12"/>
      <c r="J37" s="12"/>
      <c r="K37" s="12"/>
      <c r="L37" s="12"/>
      <c r="M37" s="12"/>
      <c r="N37" s="12"/>
      <c r="O37" s="12"/>
      <c r="S37" s="104"/>
    </row>
    <row r="38" spans="1:19" ht="21" thickTop="1" thickBot="1">
      <c r="A38" s="12"/>
      <c r="B38" s="104" t="s">
        <v>38</v>
      </c>
      <c r="C38" s="12"/>
      <c r="D38" s="27">
        <v>9</v>
      </c>
      <c r="E38" s="19" t="s">
        <v>31</v>
      </c>
      <c r="F38" s="130"/>
      <c r="G38" s="28">
        <v>300</v>
      </c>
      <c r="H38" s="12"/>
      <c r="I38" s="12"/>
      <c r="J38" s="133"/>
      <c r="K38" s="105">
        <f>SUM(G38*D38)</f>
        <v>2700</v>
      </c>
      <c r="L38" s="140" t="s">
        <v>0</v>
      </c>
      <c r="M38" s="105">
        <f>K38</f>
        <v>2700</v>
      </c>
      <c r="N38" s="140" t="s">
        <v>0</v>
      </c>
      <c r="O38" s="12"/>
    </row>
    <row r="39" spans="1:19" ht="7.5" customHeight="1" thickTop="1" thickBot="1">
      <c r="A39" s="17"/>
      <c r="B39" s="104"/>
      <c r="C39" s="20"/>
      <c r="D39" s="19"/>
      <c r="E39" s="12"/>
      <c r="F39" s="113"/>
      <c r="G39" s="26"/>
      <c r="H39" s="12"/>
      <c r="I39" s="12"/>
      <c r="J39" s="12"/>
      <c r="K39" s="106"/>
      <c r="L39" s="18"/>
      <c r="M39" s="105"/>
      <c r="N39" s="18"/>
      <c r="O39" s="17"/>
    </row>
    <row r="40" spans="1:19" ht="21" thickTop="1" thickBot="1">
      <c r="A40" s="12"/>
      <c r="B40" s="104" t="s">
        <v>39</v>
      </c>
      <c r="C40" s="12"/>
      <c r="D40" s="27">
        <v>9</v>
      </c>
      <c r="E40" s="19" t="s">
        <v>31</v>
      </c>
      <c r="F40" s="130"/>
      <c r="G40" s="28">
        <v>150</v>
      </c>
      <c r="H40" s="12"/>
      <c r="I40" s="12"/>
      <c r="J40" s="133"/>
      <c r="K40" s="105">
        <f>SUM(G40*D40)</f>
        <v>1350</v>
      </c>
      <c r="L40" s="12"/>
      <c r="M40" s="105">
        <f>K40</f>
        <v>1350</v>
      </c>
      <c r="N40" s="12"/>
      <c r="O40" s="12"/>
    </row>
    <row r="41" spans="1:19" ht="7.5" customHeight="1" thickTop="1" thickBot="1">
      <c r="A41" s="17"/>
      <c r="B41" s="104"/>
      <c r="C41" s="20"/>
      <c r="D41" s="19"/>
      <c r="E41" s="12"/>
      <c r="F41" s="113"/>
      <c r="G41" s="26"/>
      <c r="H41" s="12"/>
      <c r="I41" s="12"/>
      <c r="J41" s="12"/>
      <c r="K41" s="106"/>
      <c r="L41" s="18"/>
      <c r="M41" s="105"/>
      <c r="N41" s="18"/>
      <c r="O41" s="17"/>
    </row>
    <row r="42" spans="1:19" ht="21" thickTop="1" thickBot="1">
      <c r="A42" s="12"/>
      <c r="B42" s="104" t="s">
        <v>40</v>
      </c>
      <c r="C42" s="12"/>
      <c r="D42" s="28">
        <v>50</v>
      </c>
      <c r="E42" s="19" t="s">
        <v>34</v>
      </c>
      <c r="F42" s="130"/>
      <c r="G42" s="28">
        <v>450</v>
      </c>
      <c r="H42" s="12"/>
      <c r="I42" s="12"/>
      <c r="J42" s="133"/>
      <c r="K42" s="125">
        <f>SUM(G42*D42)</f>
        <v>22500</v>
      </c>
      <c r="L42" s="12"/>
      <c r="M42" s="125">
        <f>K42</f>
        <v>22500</v>
      </c>
      <c r="N42" s="12"/>
      <c r="O42" s="12"/>
      <c r="Q42" s="104"/>
    </row>
    <row r="43" spans="1:19" ht="7.5" customHeight="1" thickTop="1">
      <c r="A43" s="12"/>
      <c r="B43" s="12"/>
      <c r="C43" s="12"/>
      <c r="D43" s="133"/>
      <c r="E43" s="133"/>
      <c r="F43" s="130"/>
      <c r="G43" s="18"/>
      <c r="H43" s="12"/>
      <c r="I43" s="12"/>
      <c r="J43" s="133"/>
      <c r="K43" s="18"/>
      <c r="L43" s="12"/>
      <c r="M43" s="12"/>
      <c r="N43" s="12"/>
      <c r="O43" s="12"/>
    </row>
    <row r="44" spans="1:19" ht="21">
      <c r="A44" s="12"/>
      <c r="B44" s="214" t="s">
        <v>41</v>
      </c>
      <c r="C44" s="214"/>
      <c r="D44" s="214"/>
      <c r="E44" s="214"/>
      <c r="F44" s="214"/>
      <c r="G44" s="214"/>
      <c r="H44" s="214"/>
      <c r="I44" s="215">
        <f>SUM(K38:K43)</f>
        <v>26550</v>
      </c>
      <c r="J44" s="215"/>
      <c r="K44" s="215"/>
      <c r="L44" s="216">
        <f>SUM(M38:M43)</f>
        <v>26550</v>
      </c>
      <c r="M44" s="216"/>
      <c r="N44" s="12"/>
      <c r="O44" s="12"/>
    </row>
    <row r="45" spans="1:19" ht="13.5" customHeight="1" thickBot="1">
      <c r="A45" s="12"/>
      <c r="B45" s="135"/>
      <c r="C45" s="135"/>
      <c r="D45" s="121"/>
      <c r="E45" s="121"/>
      <c r="F45" s="122"/>
      <c r="G45" s="121"/>
      <c r="H45" s="121"/>
      <c r="I45" s="121"/>
      <c r="J45" s="123"/>
      <c r="K45" s="124"/>
      <c r="L45" s="124"/>
      <c r="M45" s="120"/>
      <c r="N45" s="120"/>
      <c r="O45" s="12"/>
    </row>
    <row r="46" spans="1:19" ht="38.25" customHeight="1">
      <c r="A46" s="12"/>
      <c r="B46" s="146" t="s">
        <v>42</v>
      </c>
      <c r="C46" s="137"/>
      <c r="D46" s="137"/>
      <c r="E46" s="131"/>
      <c r="F46" s="132"/>
      <c r="G46" s="18"/>
      <c r="H46" s="12"/>
      <c r="I46" s="12"/>
      <c r="J46" s="12"/>
      <c r="K46" s="12"/>
      <c r="L46" s="12"/>
      <c r="M46" s="12"/>
      <c r="N46" s="12"/>
      <c r="O46" s="12"/>
    </row>
    <row r="47" spans="1:19" ht="7.5" customHeight="1" thickBot="1">
      <c r="A47" s="12"/>
      <c r="B47" s="12"/>
      <c r="C47" s="12"/>
      <c r="D47" s="12"/>
      <c r="E47" s="12"/>
      <c r="F47" s="130"/>
      <c r="G47" s="18"/>
      <c r="H47" s="12"/>
      <c r="I47" s="12"/>
      <c r="J47" s="12"/>
      <c r="K47" s="12"/>
      <c r="L47" s="12"/>
      <c r="M47" s="12"/>
      <c r="N47" s="12"/>
      <c r="O47" s="12"/>
    </row>
    <row r="48" spans="1:19" ht="21" customHeight="1" thickTop="1">
      <c r="A48" s="12"/>
      <c r="B48" s="104" t="s">
        <v>43</v>
      </c>
      <c r="C48" s="127"/>
      <c r="D48" s="152">
        <v>500</v>
      </c>
      <c r="E48" s="19" t="s">
        <v>44</v>
      </c>
      <c r="F48" s="129"/>
      <c r="G48" s="152">
        <v>20</v>
      </c>
      <c r="H48" s="12"/>
      <c r="I48" s="215">
        <f>SUM(G48*D48)</f>
        <v>10000</v>
      </c>
      <c r="J48" s="215"/>
      <c r="K48" s="215"/>
      <c r="L48" s="215">
        <f>I48</f>
        <v>10000</v>
      </c>
      <c r="M48" s="215"/>
      <c r="N48" s="12"/>
      <c r="O48" s="12"/>
      <c r="Q48" s="146"/>
    </row>
    <row r="49" spans="1:17" ht="11.25" customHeight="1">
      <c r="A49" s="12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2"/>
    </row>
    <row r="50" spans="1:17" ht="27.75" customHeight="1">
      <c r="A50" s="12"/>
      <c r="B50" s="104" t="s">
        <v>45</v>
      </c>
      <c r="C50" s="138"/>
      <c r="D50" s="150" t="s">
        <v>18</v>
      </c>
      <c r="E50" s="138"/>
      <c r="F50" s="112"/>
      <c r="G50" s="18"/>
      <c r="H50" s="12"/>
      <c r="I50" s="215">
        <f>(I34*0.219)+(I44*0.1041)</f>
        <v>8622.1049999999996</v>
      </c>
      <c r="J50" s="215"/>
      <c r="K50" s="215"/>
      <c r="L50" s="215">
        <f>(L34*0.219)+(L44*0.1041)</f>
        <v>5697.6294047619049</v>
      </c>
      <c r="M50" s="215"/>
      <c r="N50" s="12"/>
      <c r="O50" s="12"/>
    </row>
    <row r="51" spans="1:17" ht="13.5" customHeight="1" thickBot="1">
      <c r="A51" s="12"/>
      <c r="B51" s="135"/>
      <c r="C51" s="135"/>
      <c r="D51" s="121"/>
      <c r="E51" s="121"/>
      <c r="F51" s="122"/>
      <c r="G51" s="121"/>
      <c r="H51" s="121"/>
      <c r="I51" s="121"/>
      <c r="J51" s="123"/>
      <c r="K51" s="124"/>
      <c r="L51" s="124"/>
      <c r="M51" s="120"/>
      <c r="N51" s="120"/>
      <c r="O51" s="12"/>
    </row>
    <row r="52" spans="1:17" ht="18" customHeight="1" thickBot="1">
      <c r="A52" s="12"/>
      <c r="B52" s="134"/>
      <c r="C52" s="134"/>
      <c r="D52" s="17"/>
      <c r="E52" s="17"/>
      <c r="F52" s="109"/>
      <c r="G52" s="17"/>
      <c r="H52" s="17"/>
      <c r="I52" s="17"/>
      <c r="J52" s="149"/>
      <c r="K52" s="119"/>
      <c r="L52" s="119"/>
      <c r="M52" s="12"/>
      <c r="N52" s="12"/>
      <c r="O52" s="12"/>
    </row>
    <row r="53" spans="1:17" ht="27">
      <c r="A53" s="12"/>
      <c r="B53" s="179" t="s">
        <v>46</v>
      </c>
      <c r="C53" s="180"/>
      <c r="D53" s="180"/>
      <c r="E53" s="180"/>
      <c r="F53" s="181"/>
      <c r="G53" s="182"/>
      <c r="H53" s="180"/>
      <c r="I53" s="217">
        <f>SUM(I34+I44+I48+I50)</f>
        <v>71922.104999999996</v>
      </c>
      <c r="J53" s="217"/>
      <c r="K53" s="217"/>
      <c r="L53" s="217">
        <f>SUM(L34+L44+L48+L50)</f>
        <v>55643.859563492064</v>
      </c>
      <c r="M53" s="217"/>
      <c r="N53" s="151"/>
      <c r="O53" s="151"/>
      <c r="Q53" s="53"/>
    </row>
    <row r="54" spans="1:17" ht="13.5" customHeight="1" thickBot="1">
      <c r="A54" s="12"/>
      <c r="B54" s="153"/>
      <c r="C54" s="153"/>
      <c r="D54" s="154"/>
      <c r="E54" s="154"/>
      <c r="F54" s="155"/>
      <c r="G54" s="154"/>
      <c r="H54" s="154"/>
      <c r="I54" s="154"/>
      <c r="J54" s="156"/>
      <c r="K54" s="157"/>
      <c r="L54" s="157"/>
      <c r="M54" s="183"/>
      <c r="N54" s="183"/>
      <c r="O54" s="12"/>
    </row>
    <row r="55" spans="1:17" ht="41.25" customHeight="1" thickTop="1">
      <c r="A55" s="12"/>
      <c r="B55" s="184" t="s">
        <v>47</v>
      </c>
      <c r="C55" s="180"/>
      <c r="D55" s="180"/>
      <c r="E55" s="180"/>
      <c r="F55" s="181"/>
      <c r="G55" s="182"/>
      <c r="H55" s="180"/>
      <c r="I55" s="142"/>
      <c r="J55" s="142"/>
      <c r="K55" s="142"/>
      <c r="L55" s="142"/>
      <c r="M55" s="142"/>
      <c r="N55" s="151"/>
      <c r="O55" s="151"/>
    </row>
    <row r="56" spans="1:17" ht="8.25" customHeight="1" thickBot="1">
      <c r="A56" s="12"/>
      <c r="B56" s="16"/>
      <c r="C56" s="16"/>
      <c r="D56" s="16"/>
      <c r="E56" s="16"/>
      <c r="F56" s="102"/>
      <c r="G56" s="185"/>
      <c r="H56" s="16"/>
      <c r="I56" s="16"/>
      <c r="J56" s="16"/>
      <c r="K56" s="16"/>
      <c r="L56" s="16"/>
      <c r="M56" s="16"/>
      <c r="N56" s="16"/>
      <c r="O56" s="12"/>
    </row>
    <row r="57" spans="1:17" ht="22.5" thickTop="1" thickBot="1">
      <c r="A57" s="12"/>
      <c r="B57" s="104" t="s">
        <v>48</v>
      </c>
      <c r="C57" s="16"/>
      <c r="D57" s="28">
        <v>350</v>
      </c>
      <c r="E57" s="19" t="s">
        <v>44</v>
      </c>
      <c r="F57" s="102"/>
      <c r="G57" s="28">
        <v>160</v>
      </c>
      <c r="H57" s="19" t="s">
        <v>49</v>
      </c>
      <c r="I57" s="215">
        <f>SUM(G57*D57)</f>
        <v>56000</v>
      </c>
      <c r="J57" s="215"/>
      <c r="K57" s="215"/>
      <c r="L57" s="215">
        <f>I57</f>
        <v>56000</v>
      </c>
      <c r="M57" s="215"/>
      <c r="N57" s="185"/>
      <c r="O57" s="12"/>
    </row>
    <row r="58" spans="1:17" ht="7.5" customHeight="1" thickTop="1" thickBot="1">
      <c r="A58" s="17"/>
      <c r="B58" s="104"/>
      <c r="C58" s="19"/>
      <c r="D58" s="19"/>
      <c r="E58" s="16"/>
      <c r="F58" s="186"/>
      <c r="G58" s="187"/>
      <c r="H58" s="16"/>
      <c r="I58" s="16"/>
      <c r="J58" s="16"/>
      <c r="K58" s="105"/>
      <c r="L58" s="185"/>
      <c r="M58" s="105">
        <f>LOOKUP(I$7,Skattesatser!K$10:Q$10,Skattesatser!K$11:Q$11)*K58</f>
        <v>0</v>
      </c>
      <c r="N58" s="185"/>
      <c r="O58" s="17"/>
    </row>
    <row r="59" spans="1:17" ht="22.5" thickTop="1" thickBot="1">
      <c r="A59" s="12"/>
      <c r="B59" s="104" t="s">
        <v>50</v>
      </c>
      <c r="C59" s="16"/>
      <c r="D59" s="28">
        <v>150</v>
      </c>
      <c r="E59" s="19" t="s">
        <v>44</v>
      </c>
      <c r="F59" s="102"/>
      <c r="G59" s="178">
        <v>120</v>
      </c>
      <c r="H59" s="19" t="s">
        <v>49</v>
      </c>
      <c r="I59" s="215">
        <f>SUM(G59*D59)</f>
        <v>18000</v>
      </c>
      <c r="J59" s="215"/>
      <c r="K59" s="215"/>
      <c r="L59" s="215">
        <f>I59</f>
        <v>18000</v>
      </c>
      <c r="M59" s="215"/>
      <c r="N59" s="188"/>
      <c r="O59" s="12"/>
    </row>
    <row r="60" spans="1:17" ht="20.25" thickTop="1">
      <c r="A60" s="12"/>
      <c r="B60" s="16"/>
      <c r="C60" s="16"/>
      <c r="D60" s="16"/>
      <c r="E60" s="16"/>
      <c r="F60" s="102"/>
      <c r="G60" s="189"/>
      <c r="H60" s="16"/>
      <c r="I60" s="190"/>
      <c r="J60" s="16"/>
      <c r="K60" s="191"/>
      <c r="L60" s="16"/>
      <c r="M60" s="16"/>
      <c r="N60" s="16"/>
      <c r="O60" s="12"/>
    </row>
    <row r="61" spans="1:17" ht="27">
      <c r="A61" s="12"/>
      <c r="B61" s="179" t="s">
        <v>51</v>
      </c>
      <c r="C61" s="192"/>
      <c r="D61" s="192"/>
      <c r="E61" s="192"/>
      <c r="F61" s="193"/>
      <c r="G61" s="16"/>
      <c r="H61" s="16"/>
      <c r="I61" s="217">
        <f>SUM(I57:I60)</f>
        <v>74000</v>
      </c>
      <c r="J61" s="217"/>
      <c r="K61" s="217"/>
      <c r="L61" s="217">
        <f>SUM(L57:L60)</f>
        <v>74000</v>
      </c>
      <c r="M61" s="217"/>
      <c r="N61" s="16"/>
      <c r="O61" s="12"/>
    </row>
    <row r="62" spans="1:17" ht="13.5" customHeight="1" thickBot="1">
      <c r="A62" s="12"/>
      <c r="B62" s="153"/>
      <c r="C62" s="153"/>
      <c r="D62" s="154"/>
      <c r="E62" s="154"/>
      <c r="F62" s="155"/>
      <c r="G62" s="154"/>
      <c r="H62" s="154"/>
      <c r="I62" s="154"/>
      <c r="J62" s="156"/>
      <c r="K62" s="157"/>
      <c r="L62" s="157"/>
      <c r="M62" s="183"/>
      <c r="N62" s="183"/>
      <c r="O62" s="12"/>
    </row>
    <row r="63" spans="1:17" ht="16.5" thickTop="1">
      <c r="A63" s="12"/>
      <c r="B63" s="16"/>
      <c r="C63" s="16"/>
      <c r="D63" s="16"/>
      <c r="E63" s="16"/>
      <c r="F63" s="102"/>
      <c r="G63" s="16"/>
      <c r="H63" s="16"/>
      <c r="I63" s="16"/>
      <c r="J63" s="16"/>
      <c r="K63" s="16"/>
      <c r="L63" s="16"/>
      <c r="M63" s="16"/>
      <c r="N63" s="16"/>
      <c r="O63" s="12"/>
    </row>
    <row r="64" spans="1:17" ht="32.25" thickBot="1">
      <c r="A64" s="12"/>
      <c r="B64" s="195" t="s">
        <v>52</v>
      </c>
      <c r="C64" s="195"/>
      <c r="D64" s="195"/>
      <c r="E64" s="195"/>
      <c r="F64" s="196"/>
      <c r="G64" s="195"/>
      <c r="H64" s="195"/>
      <c r="I64" s="219">
        <f>SUM(I61-I53)</f>
        <v>2077.8950000000041</v>
      </c>
      <c r="J64" s="219"/>
      <c r="K64" s="219"/>
      <c r="L64" s="219">
        <f>L61-L53</f>
        <v>18356.140436507936</v>
      </c>
      <c r="M64" s="219"/>
      <c r="N64" s="194"/>
      <c r="O64" s="12"/>
    </row>
    <row r="65" spans="1:18" ht="23.25" customHeight="1" thickTop="1">
      <c r="A65" s="12"/>
      <c r="B65" s="12"/>
      <c r="C65" s="12"/>
      <c r="D65" s="12"/>
      <c r="E65" s="12"/>
      <c r="F65" s="130"/>
      <c r="G65" s="12"/>
      <c r="H65" s="12"/>
      <c r="I65" s="12"/>
      <c r="J65" s="12"/>
      <c r="K65" s="12"/>
      <c r="L65" s="12"/>
      <c r="M65" s="12"/>
      <c r="N65" s="12"/>
      <c r="O65" s="12"/>
    </row>
    <row r="66" spans="1:18" ht="3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s="206" customFormat="1" ht="32.25" customHeight="1">
      <c r="A67" s="203"/>
      <c r="B67" s="202" t="s">
        <v>53</v>
      </c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5"/>
      <c r="Q67" s="205"/>
      <c r="R67" s="205"/>
    </row>
    <row r="68" spans="1:18" s="206" customFormat="1" ht="22.5" customHeight="1">
      <c r="A68" s="203"/>
      <c r="B68" s="204" t="s">
        <v>54</v>
      </c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5"/>
      <c r="Q68" s="205"/>
      <c r="R68" s="205"/>
    </row>
    <row r="69" spans="1:18" s="206" customFormat="1" ht="22.5" customHeight="1">
      <c r="A69" s="203"/>
      <c r="B69" s="204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5"/>
      <c r="Q69" s="205"/>
      <c r="R69" s="205"/>
    </row>
    <row r="70" spans="1:18" s="206" customFormat="1" ht="32.25" customHeight="1">
      <c r="A70" s="203"/>
      <c r="B70" s="202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5"/>
      <c r="Q70" s="205"/>
      <c r="R70" s="205"/>
    </row>
    <row r="71" spans="1:18" s="206" customFormat="1" ht="32.25" customHeight="1">
      <c r="A71" s="203"/>
      <c r="B71" s="204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</row>
    <row r="72" spans="1:18" hidden="1">
      <c r="A72" s="197"/>
      <c r="B72" s="198" t="s">
        <v>53</v>
      </c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18"/>
      <c r="O72" s="218"/>
      <c r="P72" s="199"/>
      <c r="Q72" s="197"/>
      <c r="R72" s="197"/>
    </row>
    <row r="73" spans="1:18" hidden="1">
      <c r="A73" s="197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7"/>
      <c r="O73" s="197"/>
      <c r="P73" s="199"/>
      <c r="Q73" s="197"/>
      <c r="R73" s="197"/>
    </row>
    <row r="74" spans="1:18" hidden="1">
      <c r="A74" s="197"/>
      <c r="B74" s="198" t="s">
        <v>55</v>
      </c>
      <c r="C74" s="198"/>
      <c r="D74" s="198"/>
      <c r="E74" s="198"/>
      <c r="F74" s="198"/>
      <c r="G74" s="198"/>
      <c r="H74" s="198"/>
      <c r="I74" s="198"/>
      <c r="J74" s="198"/>
      <c r="K74" s="198"/>
      <c r="L74" s="199"/>
      <c r="M74" s="199"/>
      <c r="N74" s="199"/>
      <c r="O74" s="199"/>
      <c r="P74" s="199"/>
      <c r="Q74" s="200"/>
      <c r="R74" s="197"/>
    </row>
    <row r="75" spans="1:18" hidden="1">
      <c r="A75" s="19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201"/>
      <c r="O75" s="201"/>
      <c r="P75" s="201"/>
      <c r="Q75" s="201"/>
      <c r="R75" s="201"/>
    </row>
  </sheetData>
  <sheetProtection algorithmName="SHA-512" hashValue="MOyHbhpj8Usv+tEURNwq7B/1J3zP7fdBsiTUQIFh0RGrLaZpjQ9ecFHVu7Fr9QJNQqkyE8EZJtE2SkMJAnmrfA==" saltValue="WQfYX4Uza/2RhXlyq2Xy4w==" spinCount="100000" sheet="1" objects="1" scenarios="1" selectLockedCells="1"/>
  <mergeCells count="27">
    <mergeCell ref="N72:O72"/>
    <mergeCell ref="I61:K61"/>
    <mergeCell ref="L61:M61"/>
    <mergeCell ref="I64:K64"/>
    <mergeCell ref="L64:M64"/>
    <mergeCell ref="L53:M53"/>
    <mergeCell ref="I57:K57"/>
    <mergeCell ref="L57:M57"/>
    <mergeCell ref="I59:K59"/>
    <mergeCell ref="L59:M59"/>
    <mergeCell ref="I53:K53"/>
    <mergeCell ref="L34:M34"/>
    <mergeCell ref="L44:M44"/>
    <mergeCell ref="L48:M48"/>
    <mergeCell ref="L50:M50"/>
    <mergeCell ref="I34:K34"/>
    <mergeCell ref="I50:K50"/>
    <mergeCell ref="B34:H34"/>
    <mergeCell ref="B44:H44"/>
    <mergeCell ref="I44:K44"/>
    <mergeCell ref="I48:K48"/>
    <mergeCell ref="J9:K11"/>
    <mergeCell ref="B6:K6"/>
    <mergeCell ref="B2:K3"/>
    <mergeCell ref="G11:H11"/>
    <mergeCell ref="D7:H7"/>
    <mergeCell ref="M9:M11"/>
  </mergeCells>
  <conditionalFormatting sqref="D12">
    <cfRule type="colorScale" priority="140">
      <colorScale>
        <cfvo type="num" val="0"/>
        <cfvo type="max"/>
        <color theme="0"/>
        <color theme="0"/>
      </colorScale>
    </cfRule>
    <cfRule type="colorScale" priority="139">
      <colorScale>
        <cfvo type="num" val="0"/>
        <cfvo type="max"/>
        <color theme="0"/>
        <color theme="0"/>
      </colorScale>
    </cfRule>
    <cfRule type="colorScale" priority="138">
      <colorScale>
        <cfvo type="num" val="0"/>
        <cfvo type="max"/>
        <color theme="0"/>
        <color theme="0"/>
      </colorScale>
    </cfRule>
    <cfRule type="colorScale" priority="137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D14">
    <cfRule type="colorScale" priority="136">
      <colorScale>
        <cfvo type="num" val="0"/>
        <cfvo type="max"/>
        <color theme="0"/>
        <color theme="0"/>
      </colorScale>
    </cfRule>
    <cfRule type="colorScale" priority="135">
      <colorScale>
        <cfvo type="num" val="0"/>
        <cfvo type="max"/>
        <color theme="0"/>
        <color theme="0"/>
      </colorScale>
    </cfRule>
    <cfRule type="colorScale" priority="134">
      <colorScale>
        <cfvo type="num" val="0"/>
        <cfvo type="max"/>
        <color theme="0"/>
        <color theme="0"/>
      </colorScale>
    </cfRule>
    <cfRule type="colorScale" priority="133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D16">
    <cfRule type="colorScale" priority="131">
      <colorScale>
        <cfvo type="num" val="0"/>
        <cfvo type="max"/>
        <color theme="0"/>
        <color theme="0"/>
      </colorScale>
    </cfRule>
    <cfRule type="colorScale" priority="130">
      <colorScale>
        <cfvo type="num" val="0"/>
        <cfvo type="max"/>
        <color theme="0"/>
        <color theme="0"/>
      </colorScale>
    </cfRule>
    <cfRule type="colorScale" priority="129">
      <colorScale>
        <cfvo type="formula" val="&quot;&gt;&quot;&quot;$T$20+$T$22&quot;&quot;&quot;"/>
        <cfvo type="max"/>
        <color rgb="FFFF7128"/>
        <color rgb="FFFFEF9C"/>
      </colorScale>
    </cfRule>
    <cfRule type="colorScale" priority="132">
      <colorScale>
        <cfvo type="num" val="0"/>
        <cfvo type="max"/>
        <color theme="0"/>
        <color theme="0"/>
      </colorScale>
    </cfRule>
  </conditionalFormatting>
  <conditionalFormatting sqref="D20">
    <cfRule type="colorScale" priority="128">
      <colorScale>
        <cfvo type="num" val="0"/>
        <cfvo type="max"/>
        <color theme="0"/>
        <color theme="0"/>
      </colorScale>
    </cfRule>
    <cfRule type="colorScale" priority="127">
      <colorScale>
        <cfvo type="num" val="0"/>
        <cfvo type="max"/>
        <color theme="0"/>
        <color theme="0"/>
      </colorScale>
    </cfRule>
    <cfRule type="colorScale" priority="125">
      <colorScale>
        <cfvo type="formula" val="&quot;&gt;&quot;&quot;$T$20+$T$22&quot;&quot;&quot;"/>
        <cfvo type="max"/>
        <color rgb="FFFF7128"/>
        <color rgb="FFFFEF9C"/>
      </colorScale>
    </cfRule>
    <cfRule type="colorScale" priority="126">
      <colorScale>
        <cfvo type="num" val="0"/>
        <cfvo type="max"/>
        <color theme="0"/>
        <color theme="0"/>
      </colorScale>
    </cfRule>
  </conditionalFormatting>
  <conditionalFormatting sqref="D24">
    <cfRule type="colorScale" priority="124">
      <colorScale>
        <cfvo type="num" val="0"/>
        <cfvo type="max"/>
        <color theme="0"/>
        <color theme="0"/>
      </colorScale>
    </cfRule>
    <cfRule type="colorScale" priority="123">
      <colorScale>
        <cfvo type="num" val="0"/>
        <cfvo type="max"/>
        <color theme="0"/>
        <color theme="0"/>
      </colorScale>
    </cfRule>
    <cfRule type="colorScale" priority="122">
      <colorScale>
        <cfvo type="num" val="0"/>
        <cfvo type="max"/>
        <color theme="0"/>
        <color theme="0"/>
      </colorScale>
    </cfRule>
    <cfRule type="colorScale" priority="121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D26">
    <cfRule type="colorScale" priority="120">
      <colorScale>
        <cfvo type="num" val="0"/>
        <cfvo type="max"/>
        <color theme="0"/>
        <color theme="0"/>
      </colorScale>
    </cfRule>
    <cfRule type="colorScale" priority="119">
      <colorScale>
        <cfvo type="num" val="0"/>
        <cfvo type="max"/>
        <color theme="0"/>
        <color theme="0"/>
      </colorScale>
    </cfRule>
    <cfRule type="colorScale" priority="118">
      <colorScale>
        <cfvo type="num" val="0"/>
        <cfvo type="max"/>
        <color theme="0"/>
        <color theme="0"/>
      </colorScale>
    </cfRule>
    <cfRule type="colorScale" priority="117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D32">
    <cfRule type="colorScale" priority="113">
      <colorScale>
        <cfvo type="formula" val="&quot;&gt;&quot;&quot;$T$20+$T$22&quot;&quot;&quot;"/>
        <cfvo type="max"/>
        <color rgb="FFFF7128"/>
        <color rgb="FFFFEF9C"/>
      </colorScale>
    </cfRule>
    <cfRule type="colorScale" priority="114">
      <colorScale>
        <cfvo type="num" val="0"/>
        <cfvo type="max"/>
        <color theme="0"/>
        <color theme="0"/>
      </colorScale>
    </cfRule>
    <cfRule type="colorScale" priority="115">
      <colorScale>
        <cfvo type="num" val="0"/>
        <cfvo type="max"/>
        <color theme="0"/>
        <color theme="0"/>
      </colorScale>
    </cfRule>
    <cfRule type="colorScale" priority="116">
      <colorScale>
        <cfvo type="num" val="0"/>
        <cfvo type="max"/>
        <color theme="0"/>
        <color theme="0"/>
      </colorScale>
    </cfRule>
  </conditionalFormatting>
  <conditionalFormatting sqref="D42">
    <cfRule type="colorScale" priority="40">
      <colorScale>
        <cfvo type="num" val="0"/>
        <cfvo type="max"/>
        <color theme="0"/>
        <color theme="0"/>
      </colorScale>
    </cfRule>
    <cfRule type="colorScale" priority="37">
      <colorScale>
        <cfvo type="formula" val="&quot;&gt;&quot;&quot;$T$20+$T$22&quot;&quot;&quot;"/>
        <cfvo type="max"/>
        <color rgb="FFFF7128"/>
        <color rgb="FFFFEF9C"/>
      </colorScale>
    </cfRule>
    <cfRule type="colorScale" priority="38">
      <colorScale>
        <cfvo type="num" val="0"/>
        <cfvo type="max"/>
        <color theme="0"/>
        <color theme="0"/>
      </colorScale>
    </cfRule>
    <cfRule type="colorScale" priority="39">
      <colorScale>
        <cfvo type="num" val="0"/>
        <cfvo type="max"/>
        <color theme="0"/>
        <color theme="0"/>
      </colorScale>
    </cfRule>
  </conditionalFormatting>
  <conditionalFormatting sqref="D48">
    <cfRule type="colorScale" priority="7">
      <colorScale>
        <cfvo type="num" val="0"/>
        <cfvo type="max"/>
        <color theme="0"/>
        <color theme="0"/>
      </colorScale>
    </cfRule>
    <cfRule type="colorScale" priority="6">
      <colorScale>
        <cfvo type="num" val="0"/>
        <cfvo type="max"/>
        <color theme="0"/>
        <color theme="0"/>
      </colorScale>
    </cfRule>
    <cfRule type="colorScale" priority="5">
      <colorScale>
        <cfvo type="formula" val="&quot;&gt;&quot;&quot;$T$20+$T$22&quot;&quot;&quot;"/>
        <cfvo type="max"/>
        <color rgb="FFFF7128"/>
        <color rgb="FFFFEF9C"/>
      </colorScale>
    </cfRule>
    <cfRule type="colorScale" priority="8">
      <colorScale>
        <cfvo type="num" val="0"/>
        <cfvo type="max"/>
        <color theme="0"/>
        <color theme="0"/>
      </colorScale>
    </cfRule>
  </conditionalFormatting>
  <conditionalFormatting sqref="D57">
    <cfRule type="colorScale" priority="22">
      <colorScale>
        <cfvo type="num" val="0"/>
        <cfvo type="max"/>
        <color theme="0"/>
        <color theme="0"/>
      </colorScale>
    </cfRule>
    <cfRule type="colorScale" priority="23">
      <colorScale>
        <cfvo type="num" val="0"/>
        <cfvo type="max"/>
        <color theme="0"/>
        <color theme="0"/>
      </colorScale>
    </cfRule>
    <cfRule type="colorScale" priority="24">
      <colorScale>
        <cfvo type="num" val="0"/>
        <cfvo type="max"/>
        <color theme="0"/>
        <color theme="0"/>
      </colorScale>
    </cfRule>
    <cfRule type="colorScale" priority="21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D59">
    <cfRule type="colorScale" priority="14">
      <colorScale>
        <cfvo type="num" val="0"/>
        <cfvo type="max"/>
        <color theme="0"/>
        <color theme="0"/>
      </colorScale>
    </cfRule>
    <cfRule type="colorScale" priority="16">
      <colorScale>
        <cfvo type="num" val="0"/>
        <cfvo type="max"/>
        <color theme="0"/>
        <color theme="0"/>
      </colorScale>
    </cfRule>
    <cfRule type="colorScale" priority="15">
      <colorScale>
        <cfvo type="num" val="0"/>
        <cfvo type="max"/>
        <color theme="0"/>
        <color theme="0"/>
      </colorScale>
    </cfRule>
    <cfRule type="colorScale" priority="13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G12">
    <cfRule type="colorScale" priority="72">
      <colorScale>
        <cfvo type="num" val="0"/>
        <cfvo type="max"/>
        <color theme="0"/>
        <color theme="0"/>
      </colorScale>
    </cfRule>
    <cfRule type="colorScale" priority="69">
      <colorScale>
        <cfvo type="formula" val="&quot;&gt;&quot;&quot;$T$20+$T$22&quot;&quot;&quot;"/>
        <cfvo type="max"/>
        <color rgb="FFFF7128"/>
        <color rgb="FFFFEF9C"/>
      </colorScale>
    </cfRule>
    <cfRule type="colorScale" priority="70">
      <colorScale>
        <cfvo type="num" val="0"/>
        <cfvo type="max"/>
        <color theme="0"/>
        <color theme="0"/>
      </colorScale>
    </cfRule>
    <cfRule type="colorScale" priority="71">
      <colorScale>
        <cfvo type="num" val="0"/>
        <cfvo type="max"/>
        <color theme="0"/>
        <color theme="0"/>
      </colorScale>
    </cfRule>
  </conditionalFormatting>
  <conditionalFormatting sqref="G14">
    <cfRule type="colorScale" priority="73">
      <colorScale>
        <cfvo type="formula" val="&quot;&gt;&quot;&quot;$T$20+$T$22&quot;&quot;&quot;"/>
        <cfvo type="max"/>
        <color rgb="FFFF7128"/>
        <color rgb="FFFFEF9C"/>
      </colorScale>
    </cfRule>
    <cfRule type="colorScale" priority="74">
      <colorScale>
        <cfvo type="num" val="0"/>
        <cfvo type="max"/>
        <color theme="0"/>
        <color theme="0"/>
      </colorScale>
    </cfRule>
    <cfRule type="colorScale" priority="75">
      <colorScale>
        <cfvo type="num" val="0"/>
        <cfvo type="max"/>
        <color theme="0"/>
        <color theme="0"/>
      </colorScale>
    </cfRule>
    <cfRule type="colorScale" priority="76">
      <colorScale>
        <cfvo type="num" val="0"/>
        <cfvo type="max"/>
        <color theme="0"/>
        <color theme="0"/>
      </colorScale>
    </cfRule>
  </conditionalFormatting>
  <conditionalFormatting sqref="G16">
    <cfRule type="colorScale" priority="77">
      <colorScale>
        <cfvo type="formula" val="&quot;&gt;&quot;&quot;$T$20+$T$22&quot;&quot;&quot;"/>
        <cfvo type="max"/>
        <color rgb="FFFF7128"/>
        <color rgb="FFFFEF9C"/>
      </colorScale>
    </cfRule>
    <cfRule type="colorScale" priority="78">
      <colorScale>
        <cfvo type="num" val="0"/>
        <cfvo type="max"/>
        <color theme="0"/>
        <color theme="0"/>
      </colorScale>
    </cfRule>
    <cfRule type="colorScale" priority="79">
      <colorScale>
        <cfvo type="num" val="0"/>
        <cfvo type="max"/>
        <color theme="0"/>
        <color theme="0"/>
      </colorScale>
    </cfRule>
    <cfRule type="colorScale" priority="80">
      <colorScale>
        <cfvo type="num" val="0"/>
        <cfvo type="max"/>
        <color theme="0"/>
        <color theme="0"/>
      </colorScale>
    </cfRule>
  </conditionalFormatting>
  <conditionalFormatting sqref="G18">
    <cfRule type="colorScale" priority="83">
      <colorScale>
        <cfvo type="num" val="0"/>
        <cfvo type="max"/>
        <color theme="0"/>
        <color theme="0"/>
      </colorScale>
    </cfRule>
    <cfRule type="colorScale" priority="81">
      <colorScale>
        <cfvo type="formula" val="&quot;&gt;&quot;&quot;$T$20+$T$22&quot;&quot;&quot;"/>
        <cfvo type="max"/>
        <color rgb="FFFF7128"/>
        <color rgb="FFFFEF9C"/>
      </colorScale>
    </cfRule>
    <cfRule type="colorScale" priority="82">
      <colorScale>
        <cfvo type="num" val="0"/>
        <cfvo type="max"/>
        <color theme="0"/>
        <color theme="0"/>
      </colorScale>
    </cfRule>
    <cfRule type="colorScale" priority="84">
      <colorScale>
        <cfvo type="num" val="0"/>
        <cfvo type="max"/>
        <color theme="0"/>
        <color theme="0"/>
      </colorScale>
    </cfRule>
  </conditionalFormatting>
  <conditionalFormatting sqref="G20">
    <cfRule type="colorScale" priority="87">
      <colorScale>
        <cfvo type="num" val="0"/>
        <cfvo type="max"/>
        <color theme="0"/>
        <color theme="0"/>
      </colorScale>
    </cfRule>
    <cfRule type="colorScale" priority="85">
      <colorScale>
        <cfvo type="formula" val="&quot;&gt;&quot;&quot;$T$20+$T$22&quot;&quot;&quot;"/>
        <cfvo type="max"/>
        <color rgb="FFFF7128"/>
        <color rgb="FFFFEF9C"/>
      </colorScale>
    </cfRule>
    <cfRule type="colorScale" priority="86">
      <colorScale>
        <cfvo type="num" val="0"/>
        <cfvo type="max"/>
        <color theme="0"/>
        <color theme="0"/>
      </colorScale>
    </cfRule>
    <cfRule type="colorScale" priority="88">
      <colorScale>
        <cfvo type="num" val="0"/>
        <cfvo type="max"/>
        <color theme="0"/>
        <color theme="0"/>
      </colorScale>
    </cfRule>
  </conditionalFormatting>
  <conditionalFormatting sqref="G22">
    <cfRule type="colorScale" priority="90">
      <colorScale>
        <cfvo type="num" val="0"/>
        <cfvo type="max"/>
        <color theme="0"/>
        <color theme="0"/>
      </colorScale>
    </cfRule>
    <cfRule type="colorScale" priority="91">
      <colorScale>
        <cfvo type="num" val="0"/>
        <cfvo type="max"/>
        <color theme="0"/>
        <color theme="0"/>
      </colorScale>
    </cfRule>
    <cfRule type="colorScale" priority="92">
      <colorScale>
        <cfvo type="num" val="0"/>
        <cfvo type="max"/>
        <color theme="0"/>
        <color theme="0"/>
      </colorScale>
    </cfRule>
    <cfRule type="colorScale" priority="89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G24">
    <cfRule type="colorScale" priority="96">
      <colorScale>
        <cfvo type="num" val="0"/>
        <cfvo type="max"/>
        <color theme="0"/>
        <color theme="0"/>
      </colorScale>
    </cfRule>
    <cfRule type="colorScale" priority="93">
      <colorScale>
        <cfvo type="formula" val="&quot;&gt;&quot;&quot;$T$20+$T$22&quot;&quot;&quot;"/>
        <cfvo type="max"/>
        <color rgb="FFFF7128"/>
        <color rgb="FFFFEF9C"/>
      </colorScale>
    </cfRule>
    <cfRule type="colorScale" priority="94">
      <colorScale>
        <cfvo type="num" val="0"/>
        <cfvo type="max"/>
        <color theme="0"/>
        <color theme="0"/>
      </colorScale>
    </cfRule>
    <cfRule type="colorScale" priority="95">
      <colorScale>
        <cfvo type="num" val="0"/>
        <cfvo type="max"/>
        <color theme="0"/>
        <color theme="0"/>
      </colorScale>
    </cfRule>
  </conditionalFormatting>
  <conditionalFormatting sqref="G26">
    <cfRule type="colorScale" priority="97">
      <colorScale>
        <cfvo type="formula" val="&quot;&gt;&quot;&quot;$T$20+$T$22&quot;&quot;&quot;"/>
        <cfvo type="max"/>
        <color rgb="FFFF7128"/>
        <color rgb="FFFFEF9C"/>
      </colorScale>
    </cfRule>
    <cfRule type="colorScale" priority="98">
      <colorScale>
        <cfvo type="num" val="0"/>
        <cfvo type="max"/>
        <color theme="0"/>
        <color theme="0"/>
      </colorScale>
    </cfRule>
    <cfRule type="colorScale" priority="99">
      <colorScale>
        <cfvo type="num" val="0"/>
        <cfvo type="max"/>
        <color theme="0"/>
        <color theme="0"/>
      </colorScale>
    </cfRule>
    <cfRule type="colorScale" priority="100">
      <colorScale>
        <cfvo type="num" val="0"/>
        <cfvo type="max"/>
        <color theme="0"/>
        <color theme="0"/>
      </colorScale>
    </cfRule>
  </conditionalFormatting>
  <conditionalFormatting sqref="G28">
    <cfRule type="colorScale" priority="101">
      <colorScale>
        <cfvo type="formula" val="&quot;&gt;&quot;&quot;$T$20+$T$22&quot;&quot;&quot;"/>
        <cfvo type="max"/>
        <color rgb="FFFF7128"/>
        <color rgb="FFFFEF9C"/>
      </colorScale>
    </cfRule>
    <cfRule type="colorScale" priority="102">
      <colorScale>
        <cfvo type="num" val="0"/>
        <cfvo type="max"/>
        <color theme="0"/>
        <color theme="0"/>
      </colorScale>
    </cfRule>
    <cfRule type="colorScale" priority="103">
      <colorScale>
        <cfvo type="num" val="0"/>
        <cfvo type="max"/>
        <color theme="0"/>
        <color theme="0"/>
      </colorScale>
    </cfRule>
    <cfRule type="colorScale" priority="104">
      <colorScale>
        <cfvo type="num" val="0"/>
        <cfvo type="max"/>
        <color theme="0"/>
        <color theme="0"/>
      </colorScale>
    </cfRule>
  </conditionalFormatting>
  <conditionalFormatting sqref="G30">
    <cfRule type="colorScale" priority="106">
      <colorScale>
        <cfvo type="num" val="0"/>
        <cfvo type="max"/>
        <color theme="0"/>
        <color theme="0"/>
      </colorScale>
    </cfRule>
    <cfRule type="colorScale" priority="107">
      <colorScale>
        <cfvo type="num" val="0"/>
        <cfvo type="max"/>
        <color theme="0"/>
        <color theme="0"/>
      </colorScale>
    </cfRule>
    <cfRule type="colorScale" priority="108">
      <colorScale>
        <cfvo type="num" val="0"/>
        <cfvo type="max"/>
        <color theme="0"/>
        <color theme="0"/>
      </colorScale>
    </cfRule>
    <cfRule type="colorScale" priority="105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G32">
    <cfRule type="colorScale" priority="112">
      <colorScale>
        <cfvo type="num" val="0"/>
        <cfvo type="max"/>
        <color theme="0"/>
        <color theme="0"/>
      </colorScale>
    </cfRule>
    <cfRule type="colorScale" priority="109">
      <colorScale>
        <cfvo type="formula" val="&quot;&gt;&quot;&quot;$T$20+$T$22&quot;&quot;&quot;"/>
        <cfvo type="max"/>
        <color rgb="FFFF7128"/>
        <color rgb="FFFFEF9C"/>
      </colorScale>
    </cfRule>
    <cfRule type="colorScale" priority="110">
      <colorScale>
        <cfvo type="num" val="0"/>
        <cfvo type="max"/>
        <color theme="0"/>
        <color theme="0"/>
      </colorScale>
    </cfRule>
    <cfRule type="colorScale" priority="111">
      <colorScale>
        <cfvo type="num" val="0"/>
        <cfvo type="max"/>
        <color theme="0"/>
        <color theme="0"/>
      </colorScale>
    </cfRule>
  </conditionalFormatting>
  <conditionalFormatting sqref="G38">
    <cfRule type="colorScale" priority="63">
      <colorScale>
        <cfvo type="num" val="0"/>
        <cfvo type="max"/>
        <color theme="0"/>
        <color theme="0"/>
      </colorScale>
    </cfRule>
    <cfRule type="colorScale" priority="62">
      <colorScale>
        <cfvo type="num" val="0"/>
        <cfvo type="max"/>
        <color theme="0"/>
        <color theme="0"/>
      </colorScale>
    </cfRule>
    <cfRule type="colorScale" priority="61">
      <colorScale>
        <cfvo type="formula" val="&quot;&gt;&quot;&quot;$T$20+$T$22&quot;&quot;&quot;"/>
        <cfvo type="max"/>
        <color rgb="FFFF7128"/>
        <color rgb="FFFFEF9C"/>
      </colorScale>
    </cfRule>
    <cfRule type="colorScale" priority="64">
      <colorScale>
        <cfvo type="num" val="0"/>
        <cfvo type="max"/>
        <color theme="0"/>
        <color theme="0"/>
      </colorScale>
    </cfRule>
  </conditionalFormatting>
  <conditionalFormatting sqref="G40">
    <cfRule type="colorScale" priority="60">
      <colorScale>
        <cfvo type="num" val="0"/>
        <cfvo type="max"/>
        <color theme="0"/>
        <color theme="0"/>
      </colorScale>
    </cfRule>
    <cfRule type="colorScale" priority="59">
      <colorScale>
        <cfvo type="num" val="0"/>
        <cfvo type="max"/>
        <color theme="0"/>
        <color theme="0"/>
      </colorScale>
    </cfRule>
    <cfRule type="colorScale" priority="58">
      <colorScale>
        <cfvo type="num" val="0"/>
        <cfvo type="max"/>
        <color theme="0"/>
        <color theme="0"/>
      </colorScale>
    </cfRule>
    <cfRule type="colorScale" priority="57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G42">
    <cfRule type="colorScale" priority="33">
      <colorScale>
        <cfvo type="formula" val="&quot;&gt;&quot;&quot;$T$20+$T$22&quot;&quot;&quot;"/>
        <cfvo type="max"/>
        <color rgb="FFFF7128"/>
        <color rgb="FFFFEF9C"/>
      </colorScale>
    </cfRule>
    <cfRule type="colorScale" priority="36">
      <colorScale>
        <cfvo type="num" val="0"/>
        <cfvo type="max"/>
        <color theme="0"/>
        <color theme="0"/>
      </colorScale>
    </cfRule>
    <cfRule type="colorScale" priority="35">
      <colorScale>
        <cfvo type="num" val="0"/>
        <cfvo type="max"/>
        <color theme="0"/>
        <color theme="0"/>
      </colorScale>
    </cfRule>
    <cfRule type="colorScale" priority="34">
      <colorScale>
        <cfvo type="num" val="0"/>
        <cfvo type="max"/>
        <color theme="0"/>
        <color theme="0"/>
      </colorScale>
    </cfRule>
  </conditionalFormatting>
  <conditionalFormatting sqref="G48">
    <cfRule type="colorScale" priority="4">
      <colorScale>
        <cfvo type="num" val="0"/>
        <cfvo type="max"/>
        <color theme="0"/>
        <color theme="0"/>
      </colorScale>
    </cfRule>
    <cfRule type="colorScale" priority="3">
      <colorScale>
        <cfvo type="num" val="0"/>
        <cfvo type="max"/>
        <color theme="0"/>
        <color theme="0"/>
      </colorScale>
    </cfRule>
    <cfRule type="colorScale" priority="2">
      <colorScale>
        <cfvo type="num" val="0"/>
        <cfvo type="max"/>
        <color theme="0"/>
        <color theme="0"/>
      </colorScale>
    </cfRule>
    <cfRule type="colorScale" priority="1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G57">
    <cfRule type="colorScale" priority="20">
      <colorScale>
        <cfvo type="num" val="0"/>
        <cfvo type="max"/>
        <color theme="0"/>
        <color theme="0"/>
      </colorScale>
    </cfRule>
    <cfRule type="colorScale" priority="18">
      <colorScale>
        <cfvo type="num" val="0"/>
        <cfvo type="max"/>
        <color theme="0"/>
        <color theme="0"/>
      </colorScale>
    </cfRule>
    <cfRule type="colorScale" priority="17">
      <colorScale>
        <cfvo type="formula" val="&quot;&gt;&quot;&quot;$T$20+$T$22&quot;&quot;&quot;"/>
        <cfvo type="max"/>
        <color rgb="FFFF7128"/>
        <color rgb="FFFFEF9C"/>
      </colorScale>
    </cfRule>
    <cfRule type="colorScale" priority="19">
      <colorScale>
        <cfvo type="num" val="0"/>
        <cfvo type="max"/>
        <color theme="0"/>
        <color theme="0"/>
      </colorScale>
    </cfRule>
  </conditionalFormatting>
  <conditionalFormatting sqref="G59">
    <cfRule type="colorScale" priority="12">
      <colorScale>
        <cfvo type="num" val="0"/>
        <cfvo type="max"/>
        <color theme="0"/>
        <color theme="0"/>
      </colorScale>
    </cfRule>
    <cfRule type="colorScale" priority="11">
      <colorScale>
        <cfvo type="num" val="0"/>
        <cfvo type="max"/>
        <color theme="0"/>
        <color theme="0"/>
      </colorScale>
    </cfRule>
    <cfRule type="colorScale" priority="10">
      <colorScale>
        <cfvo type="num" val="0"/>
        <cfvo type="max"/>
        <color theme="0"/>
        <color theme="0"/>
      </colorScale>
    </cfRule>
    <cfRule type="colorScale" priority="9">
      <colorScale>
        <cfvo type="formula" val="&quot;&gt;&quot;&quot;$T$20+$T$22&quot;&quot;&quot;"/>
        <cfvo type="max"/>
        <color rgb="FFFF7128"/>
        <color rgb="FFFFEF9C"/>
      </colorScale>
    </cfRule>
  </conditionalFormatting>
  <conditionalFormatting sqref="I7">
    <cfRule type="colorScale" priority="68">
      <colorScale>
        <cfvo type="num" val="0"/>
        <cfvo type="max"/>
        <color theme="0"/>
        <color theme="0"/>
      </colorScale>
    </cfRule>
    <cfRule type="colorScale" priority="67">
      <colorScale>
        <cfvo type="num" val="0"/>
        <cfvo type="max"/>
        <color theme="0"/>
        <color theme="0"/>
      </colorScale>
    </cfRule>
    <cfRule type="colorScale" priority="66">
      <colorScale>
        <cfvo type="num" val="0"/>
        <cfvo type="max"/>
        <color theme="0"/>
        <color theme="0"/>
      </colorScale>
    </cfRule>
    <cfRule type="colorScale" priority="65">
      <colorScale>
        <cfvo type="formula" val="&quot;&gt;&quot;&quot;$T$20+$T$22&quot;&quot;&quot;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784763-6E43-4B48-9E56-29AB6B2E7E05}">
          <x14:formula1>
            <xm:f>Skattesatser!$K$10:$Q$10</xm:f>
          </x14:formula1>
          <xm:sqref>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A94E6-1BEE-4F44-8889-EA9FE65C06B6}">
  <dimension ref="A1:AJ44"/>
  <sheetViews>
    <sheetView showGridLines="0" showRowColHeaders="0" workbookViewId="0">
      <selection activeCell="AP4" sqref="AP4"/>
    </sheetView>
  </sheetViews>
  <sheetFormatPr defaultColWidth="11.42578125" defaultRowHeight="15"/>
  <cols>
    <col min="1" max="1" width="2.85546875" customWidth="1"/>
    <col min="2" max="2" width="9.28515625" customWidth="1"/>
    <col min="3" max="3" width="12" customWidth="1"/>
    <col min="4" max="4" width="18.28515625" customWidth="1"/>
    <col min="5" max="5" width="2.7109375" customWidth="1"/>
    <col min="6" max="6" width="17.42578125" customWidth="1"/>
    <col min="7" max="7" width="10.28515625" hidden="1" customWidth="1"/>
    <col min="8" max="8" width="12" customWidth="1"/>
    <col min="10" max="13" width="9" hidden="1" customWidth="1"/>
    <col min="14" max="14" width="10.28515625" hidden="1" customWidth="1"/>
    <col min="15" max="17" width="9" hidden="1" customWidth="1"/>
    <col min="18" max="18" width="0" hidden="1" customWidth="1"/>
    <col min="19" max="21" width="9" hidden="1" customWidth="1"/>
    <col min="22" max="22" width="13.28515625" hidden="1" customWidth="1"/>
    <col min="23" max="25" width="9" hidden="1" customWidth="1"/>
    <col min="26" max="36" width="0" hidden="1" customWidth="1"/>
  </cols>
  <sheetData>
    <row r="1" spans="1:36">
      <c r="A1" t="s">
        <v>56</v>
      </c>
    </row>
    <row r="5" spans="1:36" ht="15.75" thickBot="1"/>
    <row r="6" spans="1:36" ht="24" thickBot="1">
      <c r="B6" s="160" t="s">
        <v>57</v>
      </c>
      <c r="C6" s="161"/>
      <c r="D6" s="161"/>
      <c r="E6" s="161"/>
      <c r="F6" s="161"/>
      <c r="G6" s="161"/>
      <c r="H6" s="162"/>
      <c r="J6" s="29" t="s">
        <v>58</v>
      </c>
      <c r="K6" s="29"/>
      <c r="L6" s="29"/>
      <c r="M6" s="29"/>
      <c r="S6" s="29" t="s">
        <v>59</v>
      </c>
      <c r="V6" s="30"/>
    </row>
    <row r="7" spans="1:36" ht="24" thickBot="1">
      <c r="B7" s="163"/>
      <c r="C7" s="158"/>
      <c r="D7" s="226" t="s">
        <v>60</v>
      </c>
      <c r="E7" s="226"/>
      <c r="F7" s="226"/>
      <c r="G7" s="159" t="s">
        <v>7</v>
      </c>
      <c r="H7" s="177" t="s">
        <v>7</v>
      </c>
      <c r="J7" s="71" t="s">
        <v>61</v>
      </c>
      <c r="K7" s="72"/>
      <c r="L7" s="72"/>
      <c r="M7" s="72"/>
      <c r="N7" s="72"/>
      <c r="O7" s="2"/>
      <c r="P7" s="2"/>
      <c r="Q7" s="3"/>
      <c r="S7" s="31" t="s">
        <v>62</v>
      </c>
      <c r="T7" s="32"/>
      <c r="U7" s="32"/>
      <c r="V7" s="32"/>
      <c r="W7" s="32"/>
      <c r="X7" s="2"/>
      <c r="Y7" s="3"/>
      <c r="AC7" s="31" t="s">
        <v>62</v>
      </c>
      <c r="AD7" s="32"/>
      <c r="AE7" s="32"/>
      <c r="AF7" s="32"/>
      <c r="AG7" s="32"/>
      <c r="AH7" s="2"/>
      <c r="AI7" s="2"/>
      <c r="AJ7" s="3"/>
    </row>
    <row r="8" spans="1:36" ht="24" thickBot="1">
      <c r="B8" s="164" t="s">
        <v>63</v>
      </c>
      <c r="C8" s="165"/>
      <c r="D8" s="165"/>
      <c r="E8" s="165"/>
      <c r="F8" s="165"/>
      <c r="G8" s="165">
        <v>22</v>
      </c>
      <c r="H8" s="166">
        <f>G8</f>
        <v>22</v>
      </c>
      <c r="J8" s="77" t="s">
        <v>64</v>
      </c>
      <c r="K8" s="100"/>
      <c r="L8" s="100"/>
      <c r="M8" s="100"/>
      <c r="N8" s="100"/>
      <c r="O8" s="35"/>
      <c r="P8" s="35"/>
      <c r="Q8" s="36"/>
      <c r="S8" s="33" t="s">
        <v>65</v>
      </c>
      <c r="T8" s="34"/>
      <c r="U8" s="34"/>
      <c r="V8" s="37"/>
      <c r="W8" s="37"/>
      <c r="X8" s="4"/>
      <c r="Y8" s="5"/>
      <c r="AC8" s="33" t="s">
        <v>65</v>
      </c>
      <c r="AD8" s="34"/>
      <c r="AE8" s="34"/>
      <c r="AF8" s="34"/>
      <c r="AG8" s="34"/>
      <c r="AH8" s="35"/>
      <c r="AI8" s="35"/>
      <c r="AJ8" s="36"/>
    </row>
    <row r="9" spans="1:36" ht="23.25">
      <c r="B9" s="164" t="s">
        <v>66</v>
      </c>
      <c r="C9" s="165"/>
      <c r="D9" s="165"/>
      <c r="E9" s="165"/>
      <c r="F9" s="165"/>
      <c r="G9" s="165">
        <v>11.1</v>
      </c>
      <c r="H9" s="167"/>
      <c r="J9" s="80" t="s">
        <v>67</v>
      </c>
      <c r="K9" s="81"/>
      <c r="L9" s="72"/>
      <c r="M9" s="32" t="s">
        <v>68</v>
      </c>
      <c r="N9" s="72"/>
      <c r="O9" s="2"/>
      <c r="P9" s="2"/>
      <c r="Q9" s="3"/>
      <c r="S9" s="39" t="s">
        <v>67</v>
      </c>
      <c r="T9" s="40"/>
      <c r="U9" s="6"/>
      <c r="V9" s="6" t="s">
        <v>68</v>
      </c>
      <c r="W9" s="6"/>
      <c r="X9" s="6"/>
      <c r="Y9" s="7"/>
      <c r="AC9" s="38" t="s">
        <v>67</v>
      </c>
      <c r="AD9" s="2"/>
      <c r="AE9" s="2"/>
      <c r="AF9" s="2" t="s">
        <v>68</v>
      </c>
      <c r="AG9" s="2"/>
      <c r="AH9" s="2"/>
      <c r="AI9" s="2"/>
      <c r="AJ9" s="3"/>
    </row>
    <row r="10" spans="1:36" ht="23.25">
      <c r="B10" s="164" t="s">
        <v>69</v>
      </c>
      <c r="C10" s="165"/>
      <c r="D10" s="168" t="s">
        <v>0</v>
      </c>
      <c r="E10" s="169" t="s">
        <v>70</v>
      </c>
      <c r="F10" s="168">
        <v>208049</v>
      </c>
      <c r="G10" s="165"/>
      <c r="H10" s="167">
        <v>33</v>
      </c>
      <c r="J10" s="86"/>
      <c r="K10" s="87">
        <f t="shared" ref="K10:Q10" si="0">AD10</f>
        <v>22</v>
      </c>
      <c r="L10" s="87">
        <f t="shared" si="0"/>
        <v>33</v>
      </c>
      <c r="M10" s="87">
        <f t="shared" si="0"/>
        <v>34.700000000000003</v>
      </c>
      <c r="N10" s="87">
        <f t="shared" si="0"/>
        <v>37</v>
      </c>
      <c r="O10" s="87">
        <f t="shared" si="0"/>
        <v>46.6</v>
      </c>
      <c r="P10" s="87">
        <f t="shared" si="0"/>
        <v>49.6</v>
      </c>
      <c r="Q10" s="88">
        <f t="shared" si="0"/>
        <v>50.6</v>
      </c>
      <c r="S10" s="45"/>
      <c r="T10" s="42">
        <v>22</v>
      </c>
      <c r="U10" s="43"/>
      <c r="V10" s="42">
        <v>22</v>
      </c>
      <c r="W10" s="43"/>
      <c r="X10" s="43"/>
      <c r="Y10" s="44"/>
      <c r="AC10" s="41"/>
      <c r="AD10" s="42">
        <f>H8</f>
        <v>22</v>
      </c>
      <c r="AE10" s="43">
        <f>H10</f>
        <v>33</v>
      </c>
      <c r="AF10" s="43">
        <f>H11</f>
        <v>34.700000000000003</v>
      </c>
      <c r="AG10" s="43">
        <f>H12</f>
        <v>37</v>
      </c>
      <c r="AH10" s="43">
        <f>H13</f>
        <v>46.6</v>
      </c>
      <c r="AI10" s="43">
        <f>H14</f>
        <v>49.6</v>
      </c>
      <c r="AJ10" s="44">
        <f>H15</f>
        <v>50.6</v>
      </c>
    </row>
    <row r="11" spans="1:36" ht="23.25">
      <c r="B11" s="170"/>
      <c r="C11" s="165" t="s">
        <v>71</v>
      </c>
      <c r="D11" s="168">
        <v>208050</v>
      </c>
      <c r="E11" s="169" t="s">
        <v>70</v>
      </c>
      <c r="F11" s="168">
        <v>292849</v>
      </c>
      <c r="G11" s="165">
        <v>1.7</v>
      </c>
      <c r="H11" s="167">
        <v>34.700000000000003</v>
      </c>
      <c r="J11" s="89">
        <v>0</v>
      </c>
      <c r="K11" s="90">
        <f>(1*(1-$J11/100)*(1-0.85*K$10/100-K$10/100))/(1-K$10%)</f>
        <v>0.76025641025641022</v>
      </c>
      <c r="L11" s="90">
        <f t="shared" ref="L11:Q20" si="1">(1*(1-$J11/100)*(1-0.85*L$10/100-L$10/100))/(1-L$10%)</f>
        <v>0.58134328358208964</v>
      </c>
      <c r="M11" s="90">
        <f t="shared" si="1"/>
        <v>0.5483154670750382</v>
      </c>
      <c r="N11" s="90">
        <f t="shared" si="1"/>
        <v>0.50079365079365079</v>
      </c>
      <c r="O11" s="90">
        <f t="shared" si="1"/>
        <v>0.25823970037453176</v>
      </c>
      <c r="P11" s="90">
        <f t="shared" si="1"/>
        <v>0.16349206349206355</v>
      </c>
      <c r="Q11" s="92">
        <f t="shared" si="1"/>
        <v>0.12935222672064792</v>
      </c>
      <c r="S11" s="45">
        <v>0</v>
      </c>
      <c r="T11" s="46">
        <f t="shared" ref="T11:T20" si="2">Q$6*(1-S11/100)*(1-0.85*T$10/100-T$10/100)+(Q$6*0.25*(1-T$10/100))</f>
        <v>0</v>
      </c>
      <c r="U11" s="46"/>
      <c r="V11" s="48">
        <f>Q$6*(1-(S11*0.8)/100)*(1-(0.85*V$10/100)-V$10/100)</f>
        <v>0</v>
      </c>
      <c r="W11" s="46"/>
      <c r="X11" s="46"/>
      <c r="Y11" s="47"/>
      <c r="AC11" s="45">
        <v>0</v>
      </c>
      <c r="AD11" s="46">
        <f t="shared" ref="AD11:AD20" si="3">$Q$6*(1-AC11/100)*(1-0.85*$AD$10/100-$AD$10/100)</f>
        <v>0</v>
      </c>
      <c r="AE11" s="46">
        <f t="shared" ref="AE11:AE20" si="4">$Q$6*(1-AC11/100)*(1-0.85*$AE$10/100-$AE$10/100)</f>
        <v>0</v>
      </c>
      <c r="AF11" s="46">
        <f t="shared" ref="AF11:AF20" si="5">$Q$6*(1-AC11/100)*(1-0.85*$AF$10/100-$AF$10/100)</f>
        <v>0</v>
      </c>
      <c r="AG11" s="46">
        <f t="shared" ref="AG11:AG20" si="6">$Q$6*(1-AC11/100)*(1-0.85*$AG$10/100-$AG$10/100)</f>
        <v>0</v>
      </c>
      <c r="AH11" s="46">
        <f t="shared" ref="AH11:AH20" si="7">$Q$6*(1-AC11/100)*(1-0.85*$AH$10/100-$AH$10/100)</f>
        <v>0</v>
      </c>
      <c r="AI11" s="46">
        <f t="shared" ref="AI11:AI20" si="8">$Q$6*(1-AC11/100)*(1-0.85*$AI$10/100-$AI$10/100)</f>
        <v>0</v>
      </c>
      <c r="AJ11" s="47">
        <f t="shared" ref="AJ11:AJ20" si="9">$Q$6*(1-AC11/100)*(1-0.85*$AJ$10/100-$AJ$10/100)</f>
        <v>0</v>
      </c>
    </row>
    <row r="12" spans="1:36" ht="23.25">
      <c r="B12" s="170"/>
      <c r="C12" s="165" t="s">
        <v>72</v>
      </c>
      <c r="D12" s="168">
        <v>292850</v>
      </c>
      <c r="E12" s="169">
        <v>669999</v>
      </c>
      <c r="F12" s="168">
        <v>669999</v>
      </c>
      <c r="G12" s="171">
        <v>4</v>
      </c>
      <c r="H12" s="167">
        <v>37</v>
      </c>
      <c r="J12" s="89">
        <v>10</v>
      </c>
      <c r="K12" s="90">
        <f t="shared" ref="K12:K20" si="10">(1*(1-$J12/100)*(1-0.85*K$10/100-K$10/100))/(1-K$10%)</f>
        <v>0.6842307692307692</v>
      </c>
      <c r="L12" s="90">
        <f t="shared" si="1"/>
        <v>0.52320895522388067</v>
      </c>
      <c r="M12" s="90">
        <f t="shared" si="1"/>
        <v>0.49348392036753436</v>
      </c>
      <c r="N12" s="90">
        <f t="shared" si="1"/>
        <v>0.45071428571428579</v>
      </c>
      <c r="O12" s="90">
        <f t="shared" si="1"/>
        <v>0.23241573033707857</v>
      </c>
      <c r="P12" s="90">
        <f t="shared" si="1"/>
        <v>0.14714285714285721</v>
      </c>
      <c r="Q12" s="92">
        <f t="shared" si="1"/>
        <v>0.11641700404858311</v>
      </c>
      <c r="S12" s="45">
        <v>10</v>
      </c>
      <c r="T12" s="46">
        <f t="shared" si="2"/>
        <v>0</v>
      </c>
      <c r="U12" s="46"/>
      <c r="V12" s="48">
        <f t="shared" ref="V12:V20" si="11">Q$6*(1-(S12*0.8)/100)*(1-0.85*V$10/100-V$10/100)</f>
        <v>0</v>
      </c>
      <c r="W12" s="46"/>
      <c r="X12" s="220" t="s">
        <v>73</v>
      </c>
      <c r="Y12" s="221"/>
      <c r="AC12" s="45">
        <v>10</v>
      </c>
      <c r="AD12" s="46">
        <f t="shared" si="3"/>
        <v>0</v>
      </c>
      <c r="AE12" s="46">
        <f t="shared" si="4"/>
        <v>0</v>
      </c>
      <c r="AF12" s="46">
        <f t="shared" si="5"/>
        <v>0</v>
      </c>
      <c r="AG12" s="46">
        <f t="shared" si="6"/>
        <v>0</v>
      </c>
      <c r="AH12" s="46">
        <f t="shared" si="7"/>
        <v>0</v>
      </c>
      <c r="AI12" s="46">
        <f t="shared" si="8"/>
        <v>0</v>
      </c>
      <c r="AJ12" s="47">
        <f t="shared" si="9"/>
        <v>0</v>
      </c>
    </row>
    <row r="13" spans="1:36" ht="23.25">
      <c r="B13" s="170"/>
      <c r="C13" s="165" t="s">
        <v>74</v>
      </c>
      <c r="D13" s="168">
        <v>670000</v>
      </c>
      <c r="E13" s="169" t="s">
        <v>70</v>
      </c>
      <c r="F13" s="168">
        <v>937899</v>
      </c>
      <c r="G13" s="165">
        <v>13.5</v>
      </c>
      <c r="H13" s="167">
        <f t="shared" ref="H13:H15" si="12">G$8+G$9+G13</f>
        <v>46.6</v>
      </c>
      <c r="I13" s="49" t="s">
        <v>75</v>
      </c>
      <c r="J13" s="89">
        <v>20</v>
      </c>
      <c r="K13" s="90">
        <f t="shared" si="10"/>
        <v>0.60820512820512818</v>
      </c>
      <c r="L13" s="90">
        <f t="shared" si="1"/>
        <v>0.46507462686567175</v>
      </c>
      <c r="M13" s="90">
        <f t="shared" si="1"/>
        <v>0.43865237366003057</v>
      </c>
      <c r="N13" s="90">
        <f t="shared" si="1"/>
        <v>0.40063492063492068</v>
      </c>
      <c r="O13" s="90">
        <f t="shared" si="1"/>
        <v>0.20659176029962542</v>
      </c>
      <c r="P13" s="90">
        <f t="shared" si="1"/>
        <v>0.13079365079365082</v>
      </c>
      <c r="Q13" s="92">
        <f t="shared" si="1"/>
        <v>0.10348178137651833</v>
      </c>
      <c r="S13" s="45">
        <v>20</v>
      </c>
      <c r="T13" s="46">
        <f t="shared" si="2"/>
        <v>0</v>
      </c>
      <c r="U13" s="46"/>
      <c r="V13" s="48">
        <f t="shared" si="11"/>
        <v>0</v>
      </c>
      <c r="W13" s="46"/>
      <c r="X13" s="222"/>
      <c r="Y13" s="223"/>
      <c r="AC13" s="45">
        <v>20</v>
      </c>
      <c r="AD13" s="46">
        <f t="shared" si="3"/>
        <v>0</v>
      </c>
      <c r="AE13" s="46">
        <f t="shared" si="4"/>
        <v>0</v>
      </c>
      <c r="AF13" s="46">
        <f t="shared" si="5"/>
        <v>0</v>
      </c>
      <c r="AG13" s="46">
        <f t="shared" si="6"/>
        <v>0</v>
      </c>
      <c r="AH13" s="46">
        <f t="shared" si="7"/>
        <v>0</v>
      </c>
      <c r="AI13" s="46">
        <f t="shared" si="8"/>
        <v>0</v>
      </c>
      <c r="AJ13" s="47">
        <f t="shared" si="9"/>
        <v>0</v>
      </c>
    </row>
    <row r="14" spans="1:36" ht="23.25">
      <c r="B14" s="170"/>
      <c r="C14" s="165" t="s">
        <v>76</v>
      </c>
      <c r="D14" s="168">
        <v>937900</v>
      </c>
      <c r="E14" s="169" t="s">
        <v>70</v>
      </c>
      <c r="F14" s="168">
        <v>1349999</v>
      </c>
      <c r="G14" s="165">
        <v>16.5</v>
      </c>
      <c r="H14" s="167">
        <f t="shared" si="12"/>
        <v>49.6</v>
      </c>
      <c r="J14" s="89">
        <v>30</v>
      </c>
      <c r="K14" s="90">
        <f t="shared" si="10"/>
        <v>0.53217948717948715</v>
      </c>
      <c r="L14" s="90">
        <f t="shared" si="1"/>
        <v>0.40694029850746272</v>
      </c>
      <c r="M14" s="90">
        <f t="shared" si="1"/>
        <v>0.38382082695252667</v>
      </c>
      <c r="N14" s="90">
        <f t="shared" si="1"/>
        <v>0.35055555555555556</v>
      </c>
      <c r="O14" s="90">
        <f t="shared" si="1"/>
        <v>0.18076779026217224</v>
      </c>
      <c r="P14" s="90">
        <f t="shared" si="1"/>
        <v>0.11444444444444447</v>
      </c>
      <c r="Q14" s="92">
        <f t="shared" si="1"/>
        <v>9.0546558704453536E-2</v>
      </c>
      <c r="S14" s="45">
        <v>30</v>
      </c>
      <c r="T14" s="46">
        <f t="shared" si="2"/>
        <v>0</v>
      </c>
      <c r="U14" s="50"/>
      <c r="V14" s="48">
        <f t="shared" si="11"/>
        <v>0</v>
      </c>
      <c r="W14" s="46"/>
      <c r="X14" s="222"/>
      <c r="Y14" s="223"/>
      <c r="AC14" s="45">
        <v>30</v>
      </c>
      <c r="AD14" s="50">
        <f t="shared" si="3"/>
        <v>0</v>
      </c>
      <c r="AE14" s="50">
        <f t="shared" si="4"/>
        <v>0</v>
      </c>
      <c r="AF14" s="50">
        <f t="shared" si="5"/>
        <v>0</v>
      </c>
      <c r="AG14" s="46">
        <f t="shared" si="6"/>
        <v>0</v>
      </c>
      <c r="AH14" s="46">
        <f t="shared" si="7"/>
        <v>0</v>
      </c>
      <c r="AI14" s="46">
        <f t="shared" si="8"/>
        <v>0</v>
      </c>
      <c r="AJ14" s="47">
        <f t="shared" si="9"/>
        <v>0</v>
      </c>
    </row>
    <row r="15" spans="1:36" ht="23.25">
      <c r="B15" s="172"/>
      <c r="C15" s="165" t="s">
        <v>77</v>
      </c>
      <c r="D15" s="168">
        <v>135000</v>
      </c>
      <c r="E15" s="168"/>
      <c r="F15" s="173" t="s">
        <v>78</v>
      </c>
      <c r="G15" s="165">
        <v>17.5</v>
      </c>
      <c r="H15" s="167">
        <f t="shared" si="12"/>
        <v>50.6</v>
      </c>
      <c r="J15" s="89">
        <v>40</v>
      </c>
      <c r="K15" s="90">
        <f t="shared" si="10"/>
        <v>0.45615384615384608</v>
      </c>
      <c r="L15" s="90">
        <f t="shared" si="1"/>
        <v>0.34880597014925374</v>
      </c>
      <c r="M15" s="90">
        <f t="shared" si="1"/>
        <v>0.32898928024502289</v>
      </c>
      <c r="N15" s="90">
        <f t="shared" si="1"/>
        <v>0.30047619047619045</v>
      </c>
      <c r="O15" s="90">
        <f t="shared" si="1"/>
        <v>0.15494382022471906</v>
      </c>
      <c r="P15" s="90">
        <f t="shared" si="1"/>
        <v>9.8095238095238138E-2</v>
      </c>
      <c r="Q15" s="92">
        <f t="shared" si="1"/>
        <v>7.7611336032388747E-2</v>
      </c>
      <c r="S15" s="45">
        <v>40</v>
      </c>
      <c r="T15" s="46">
        <f t="shared" si="2"/>
        <v>0</v>
      </c>
      <c r="U15" s="46"/>
      <c r="V15" s="48">
        <f t="shared" si="11"/>
        <v>0</v>
      </c>
      <c r="W15" s="46"/>
      <c r="X15" s="222"/>
      <c r="Y15" s="223"/>
      <c r="AC15" s="45">
        <v>40</v>
      </c>
      <c r="AD15" s="46">
        <f t="shared" si="3"/>
        <v>0</v>
      </c>
      <c r="AE15" s="46">
        <f t="shared" si="4"/>
        <v>0</v>
      </c>
      <c r="AF15" s="46">
        <f t="shared" si="5"/>
        <v>0</v>
      </c>
      <c r="AG15" s="46">
        <f t="shared" si="6"/>
        <v>0</v>
      </c>
      <c r="AH15" s="46">
        <f t="shared" si="7"/>
        <v>0</v>
      </c>
      <c r="AI15" s="46">
        <f t="shared" si="8"/>
        <v>0</v>
      </c>
      <c r="AJ15" s="47">
        <f t="shared" si="9"/>
        <v>0</v>
      </c>
    </row>
    <row r="16" spans="1:36" ht="7.5" customHeight="1" thickBot="1">
      <c r="A16" s="51"/>
      <c r="B16" s="174"/>
      <c r="C16" s="175"/>
      <c r="D16" s="175"/>
      <c r="E16" s="175"/>
      <c r="F16" s="175"/>
      <c r="G16" s="175"/>
      <c r="H16" s="176"/>
      <c r="J16" s="89">
        <v>50</v>
      </c>
      <c r="K16" s="90">
        <f t="shared" si="10"/>
        <v>0.38012820512820511</v>
      </c>
      <c r="L16" s="90">
        <f t="shared" si="1"/>
        <v>0.29067164179104482</v>
      </c>
      <c r="M16" s="90">
        <f t="shared" si="1"/>
        <v>0.2741577335375191</v>
      </c>
      <c r="N16" s="90">
        <f t="shared" si="1"/>
        <v>0.2503968253968254</v>
      </c>
      <c r="O16" s="90">
        <f t="shared" si="1"/>
        <v>0.12911985018726588</v>
      </c>
      <c r="P16" s="90">
        <f t="shared" si="1"/>
        <v>8.1746031746031775E-2</v>
      </c>
      <c r="Q16" s="92">
        <f t="shared" si="1"/>
        <v>6.4676113360323959E-2</v>
      </c>
      <c r="S16" s="45">
        <v>50</v>
      </c>
      <c r="T16" s="46">
        <f t="shared" si="2"/>
        <v>0</v>
      </c>
      <c r="U16" s="46"/>
      <c r="V16" s="48">
        <f t="shared" si="11"/>
        <v>0</v>
      </c>
      <c r="W16" s="46"/>
      <c r="X16" s="222"/>
      <c r="Y16" s="223"/>
      <c r="AC16" s="45">
        <v>50</v>
      </c>
      <c r="AD16" s="46">
        <f t="shared" si="3"/>
        <v>0</v>
      </c>
      <c r="AE16" s="46">
        <f t="shared" si="4"/>
        <v>0</v>
      </c>
      <c r="AF16" s="46">
        <f t="shared" si="5"/>
        <v>0</v>
      </c>
      <c r="AG16" s="46">
        <f t="shared" si="6"/>
        <v>0</v>
      </c>
      <c r="AH16" s="46">
        <f t="shared" si="7"/>
        <v>0</v>
      </c>
      <c r="AI16" s="46">
        <f t="shared" si="8"/>
        <v>0</v>
      </c>
      <c r="AJ16" s="47">
        <f t="shared" si="9"/>
        <v>0</v>
      </c>
    </row>
    <row r="17" spans="2:36">
      <c r="J17" s="89">
        <v>60</v>
      </c>
      <c r="K17" s="90">
        <f t="shared" si="10"/>
        <v>0.30410256410256409</v>
      </c>
      <c r="L17" s="90">
        <f t="shared" si="1"/>
        <v>0.23253731343283587</v>
      </c>
      <c r="M17" s="90">
        <f t="shared" si="1"/>
        <v>0.21932618683001529</v>
      </c>
      <c r="N17" s="90">
        <f t="shared" si="1"/>
        <v>0.20031746031746034</v>
      </c>
      <c r="O17" s="90">
        <f t="shared" si="1"/>
        <v>0.10329588014981271</v>
      </c>
      <c r="P17" s="90">
        <f t="shared" si="1"/>
        <v>6.5396825396825412E-2</v>
      </c>
      <c r="Q17" s="92">
        <f t="shared" si="1"/>
        <v>5.1740890688259163E-2</v>
      </c>
      <c r="S17" s="45">
        <v>60</v>
      </c>
      <c r="T17" s="46">
        <f t="shared" si="2"/>
        <v>0</v>
      </c>
      <c r="U17" s="46"/>
      <c r="V17" s="48">
        <f t="shared" si="11"/>
        <v>0</v>
      </c>
      <c r="W17" s="46"/>
      <c r="X17" s="222"/>
      <c r="Y17" s="223"/>
      <c r="AC17" s="45">
        <v>60</v>
      </c>
      <c r="AD17" s="46">
        <f t="shared" si="3"/>
        <v>0</v>
      </c>
      <c r="AE17" s="46">
        <f t="shared" si="4"/>
        <v>0</v>
      </c>
      <c r="AF17" s="46">
        <f t="shared" si="5"/>
        <v>0</v>
      </c>
      <c r="AG17" s="46">
        <f t="shared" si="6"/>
        <v>0</v>
      </c>
      <c r="AH17" s="46">
        <f t="shared" si="7"/>
        <v>0</v>
      </c>
      <c r="AI17" s="46">
        <f t="shared" si="8"/>
        <v>0</v>
      </c>
      <c r="AJ17" s="47">
        <f t="shared" si="9"/>
        <v>0</v>
      </c>
    </row>
    <row r="18" spans="2:36">
      <c r="J18" s="89">
        <v>70</v>
      </c>
      <c r="K18" s="90">
        <f t="shared" si="10"/>
        <v>0.22807692307692312</v>
      </c>
      <c r="L18" s="90">
        <f t="shared" si="1"/>
        <v>0.17440298507462693</v>
      </c>
      <c r="M18" s="90">
        <f t="shared" si="1"/>
        <v>0.16449464012251147</v>
      </c>
      <c r="N18" s="90">
        <f t="shared" si="1"/>
        <v>0.15023809523809525</v>
      </c>
      <c r="O18" s="90">
        <f t="shared" si="1"/>
        <v>7.7471910112359543E-2</v>
      </c>
      <c r="P18" s="90">
        <f t="shared" si="1"/>
        <v>4.9047619047619076E-2</v>
      </c>
      <c r="Q18" s="92">
        <f t="shared" si="1"/>
        <v>3.8805668016194381E-2</v>
      </c>
      <c r="S18" s="45">
        <v>70</v>
      </c>
      <c r="T18" s="46">
        <f t="shared" si="2"/>
        <v>0</v>
      </c>
      <c r="U18" s="46"/>
      <c r="V18" s="48">
        <f t="shared" si="11"/>
        <v>0</v>
      </c>
      <c r="W18" s="46"/>
      <c r="X18" s="224"/>
      <c r="Y18" s="225"/>
      <c r="AC18" s="45">
        <v>70</v>
      </c>
      <c r="AD18" s="46">
        <f t="shared" si="3"/>
        <v>0</v>
      </c>
      <c r="AE18" s="46">
        <f t="shared" si="4"/>
        <v>0</v>
      </c>
      <c r="AF18" s="46">
        <f t="shared" si="5"/>
        <v>0</v>
      </c>
      <c r="AG18" s="46">
        <f t="shared" si="6"/>
        <v>0</v>
      </c>
      <c r="AH18" s="46">
        <f t="shared" si="7"/>
        <v>0</v>
      </c>
      <c r="AI18" s="46">
        <f t="shared" si="8"/>
        <v>0</v>
      </c>
      <c r="AJ18" s="47">
        <f t="shared" si="9"/>
        <v>0</v>
      </c>
    </row>
    <row r="19" spans="2:36">
      <c r="J19" s="89">
        <v>80</v>
      </c>
      <c r="K19" s="90">
        <f t="shared" si="10"/>
        <v>0.15205128205128202</v>
      </c>
      <c r="L19" s="90">
        <f t="shared" si="1"/>
        <v>0.1162686567164179</v>
      </c>
      <c r="M19" s="90">
        <f t="shared" si="1"/>
        <v>0.1096630934150076</v>
      </c>
      <c r="N19" s="90">
        <f t="shared" si="1"/>
        <v>0.10015873015873014</v>
      </c>
      <c r="O19" s="90">
        <f t="shared" si="1"/>
        <v>5.1647940074906341E-2</v>
      </c>
      <c r="P19" s="90">
        <f t="shared" si="1"/>
        <v>3.2698412698412699E-2</v>
      </c>
      <c r="Q19" s="92">
        <f t="shared" si="1"/>
        <v>2.5870445344129574E-2</v>
      </c>
      <c r="S19" s="45">
        <v>80</v>
      </c>
      <c r="T19" s="58">
        <f t="shared" si="2"/>
        <v>0</v>
      </c>
      <c r="U19" s="58"/>
      <c r="V19" s="59">
        <f t="shared" si="11"/>
        <v>0</v>
      </c>
      <c r="W19" s="58"/>
      <c r="X19" s="58"/>
      <c r="Y19" s="60"/>
      <c r="AC19" s="45">
        <v>80</v>
      </c>
      <c r="AD19" s="46">
        <f t="shared" si="3"/>
        <v>0</v>
      </c>
      <c r="AE19" s="46">
        <f t="shared" si="4"/>
        <v>0</v>
      </c>
      <c r="AF19" s="46">
        <f t="shared" si="5"/>
        <v>0</v>
      </c>
      <c r="AG19" s="46">
        <f t="shared" si="6"/>
        <v>0</v>
      </c>
      <c r="AH19" s="46">
        <f t="shared" si="7"/>
        <v>0</v>
      </c>
      <c r="AI19" s="46">
        <f t="shared" si="8"/>
        <v>0</v>
      </c>
      <c r="AJ19" s="47">
        <f t="shared" si="9"/>
        <v>0</v>
      </c>
    </row>
    <row r="20" spans="2:36" ht="15.75" thickBot="1">
      <c r="J20" s="96">
        <v>90</v>
      </c>
      <c r="K20" s="97">
        <f t="shared" si="10"/>
        <v>7.6025641025641008E-2</v>
      </c>
      <c r="L20" s="97">
        <f t="shared" si="1"/>
        <v>5.8134328358208948E-2</v>
      </c>
      <c r="M20" s="97">
        <f t="shared" si="1"/>
        <v>5.48315467075038E-2</v>
      </c>
      <c r="N20" s="97">
        <f t="shared" si="1"/>
        <v>5.0079365079365071E-2</v>
      </c>
      <c r="O20" s="97">
        <f t="shared" si="1"/>
        <v>2.5823970037453171E-2</v>
      </c>
      <c r="P20" s="97">
        <f t="shared" si="1"/>
        <v>1.6349206349206349E-2</v>
      </c>
      <c r="Q20" s="99">
        <f t="shared" si="1"/>
        <v>1.2935222672064787E-2</v>
      </c>
      <c r="S20" s="64">
        <v>90</v>
      </c>
      <c r="T20" s="62">
        <f t="shared" si="2"/>
        <v>0</v>
      </c>
      <c r="U20" s="62"/>
      <c r="V20" s="65">
        <f t="shared" si="11"/>
        <v>0</v>
      </c>
      <c r="W20" s="62"/>
      <c r="X20" s="62"/>
      <c r="Y20" s="63"/>
      <c r="AC20" s="61">
        <v>90</v>
      </c>
      <c r="AD20" s="62">
        <f t="shared" si="3"/>
        <v>0</v>
      </c>
      <c r="AE20" s="62">
        <f t="shared" si="4"/>
        <v>0</v>
      </c>
      <c r="AF20" s="62">
        <f t="shared" si="5"/>
        <v>0</v>
      </c>
      <c r="AG20" s="62">
        <f t="shared" si="6"/>
        <v>0</v>
      </c>
      <c r="AH20" s="62">
        <f t="shared" si="7"/>
        <v>0</v>
      </c>
      <c r="AI20" s="62">
        <f t="shared" si="8"/>
        <v>0</v>
      </c>
      <c r="AJ20" s="63">
        <f t="shared" si="9"/>
        <v>0</v>
      </c>
    </row>
    <row r="21" spans="2:36" ht="15.75" thickBot="1">
      <c r="J21" s="66"/>
      <c r="K21" s="66"/>
      <c r="L21" s="66"/>
      <c r="M21" s="66"/>
      <c r="N21" s="66"/>
      <c r="S21" s="66"/>
      <c r="T21" s="66"/>
      <c r="U21" s="66"/>
      <c r="V21" s="66"/>
      <c r="W21" s="66"/>
    </row>
    <row r="22" spans="2:36">
      <c r="S22" s="71" t="s">
        <v>61</v>
      </c>
      <c r="T22" s="72"/>
      <c r="U22" s="72"/>
      <c r="V22" s="72"/>
      <c r="W22" s="72"/>
      <c r="X22" s="2"/>
      <c r="Y22" s="3"/>
    </row>
    <row r="23" spans="2:36" ht="18.75" hidden="1">
      <c r="B23" s="52" t="s">
        <v>79</v>
      </c>
      <c r="C23" s="53"/>
      <c r="D23" s="53"/>
      <c r="E23" s="53"/>
      <c r="F23" s="53"/>
      <c r="G23" s="54"/>
      <c r="S23" s="78" t="s">
        <v>64</v>
      </c>
      <c r="T23" s="79"/>
      <c r="U23" s="79"/>
      <c r="V23" s="79"/>
      <c r="W23" s="79"/>
      <c r="X23" s="35"/>
      <c r="Y23" s="36"/>
    </row>
    <row r="24" spans="2:36" hidden="1">
      <c r="B24" s="55" t="s">
        <v>80</v>
      </c>
      <c r="F24" s="56">
        <v>55000</v>
      </c>
      <c r="G24" s="57" t="s">
        <v>81</v>
      </c>
      <c r="S24" s="82" t="s">
        <v>67</v>
      </c>
      <c r="T24" s="83"/>
      <c r="U24" s="84"/>
      <c r="V24" s="85" t="s">
        <v>68</v>
      </c>
      <c r="W24" s="84"/>
      <c r="X24" s="6"/>
      <c r="Y24" s="7"/>
    </row>
    <row r="25" spans="2:36" hidden="1">
      <c r="B25" s="55" t="s">
        <v>67</v>
      </c>
      <c r="F25" s="1">
        <v>0</v>
      </c>
      <c r="G25" s="57"/>
      <c r="S25" s="86"/>
      <c r="T25" s="87">
        <f t="shared" ref="T25:Y25" si="13">T10</f>
        <v>22</v>
      </c>
      <c r="U25" s="87">
        <f t="shared" si="13"/>
        <v>0</v>
      </c>
      <c r="V25" s="87">
        <f t="shared" si="13"/>
        <v>22</v>
      </c>
      <c r="W25" s="87">
        <f t="shared" si="13"/>
        <v>0</v>
      </c>
      <c r="X25" s="87">
        <f t="shared" si="13"/>
        <v>0</v>
      </c>
      <c r="Y25" s="87">
        <f t="shared" si="13"/>
        <v>0</v>
      </c>
    </row>
    <row r="26" spans="2:36" hidden="1">
      <c r="B26" s="55" t="s">
        <v>82</v>
      </c>
      <c r="F26" s="1">
        <v>22</v>
      </c>
      <c r="G26" s="57"/>
      <c r="S26" s="89">
        <v>0</v>
      </c>
      <c r="T26" s="90"/>
      <c r="U26" s="90"/>
      <c r="V26" s="90"/>
      <c r="W26" s="91"/>
      <c r="X26" s="93"/>
      <c r="Y26" s="94"/>
    </row>
    <row r="27" spans="2:36" hidden="1">
      <c r="B27" s="55"/>
      <c r="G27" s="57"/>
      <c r="S27" s="89">
        <v>10</v>
      </c>
      <c r="T27" s="90"/>
      <c r="U27" s="90"/>
      <c r="V27" s="90"/>
      <c r="W27" s="91"/>
      <c r="X27" s="90"/>
      <c r="Y27" s="92"/>
    </row>
    <row r="28" spans="2:36" hidden="1">
      <c r="B28" s="67" t="s">
        <v>83</v>
      </c>
      <c r="C28" s="68"/>
      <c r="D28" s="68"/>
      <c r="E28" s="68"/>
      <c r="F28" s="69">
        <f>F24*(1-F25/100)*(1-0.85*F26/100-F26/100)</f>
        <v>32615</v>
      </c>
      <c r="G28" s="70" t="s">
        <v>81</v>
      </c>
      <c r="S28" s="89">
        <v>20</v>
      </c>
      <c r="T28" s="90"/>
      <c r="U28" s="90"/>
      <c r="V28" s="90"/>
      <c r="W28" s="91"/>
      <c r="X28" s="90"/>
      <c r="Y28" s="92"/>
    </row>
    <row r="29" spans="2:36" ht="15.75" hidden="1" thickBot="1">
      <c r="B29" s="73" t="s">
        <v>84</v>
      </c>
      <c r="C29" s="74"/>
      <c r="D29" s="74"/>
      <c r="E29" s="74"/>
      <c r="F29" s="75">
        <f>(F24*(1-F25/100)*(1-0.85*F26/100-F26/100))/(1-F26/100)</f>
        <v>41814.102564102563</v>
      </c>
      <c r="G29" s="76" t="s">
        <v>81</v>
      </c>
      <c r="S29" s="89">
        <v>30</v>
      </c>
      <c r="T29" s="90"/>
      <c r="U29" s="90"/>
      <c r="V29" s="90"/>
      <c r="W29" s="91"/>
      <c r="X29" s="90"/>
      <c r="Y29" s="92"/>
    </row>
    <row r="30" spans="2:36" hidden="1">
      <c r="S30" s="89">
        <v>40</v>
      </c>
      <c r="T30" s="90"/>
      <c r="U30" s="90"/>
      <c r="V30" s="90"/>
      <c r="W30" s="91"/>
      <c r="X30" s="90"/>
      <c r="Y30" s="92"/>
    </row>
    <row r="31" spans="2:36" hidden="1">
      <c r="S31" s="89">
        <v>50</v>
      </c>
      <c r="T31" s="90"/>
      <c r="U31" s="90"/>
      <c r="V31" s="90"/>
      <c r="W31" s="91"/>
      <c r="X31" s="90"/>
      <c r="Y31" s="92"/>
    </row>
    <row r="32" spans="2:36" hidden="1">
      <c r="C32" s="49" t="s">
        <v>85</v>
      </c>
      <c r="S32" s="89">
        <v>60</v>
      </c>
      <c r="T32" s="90"/>
      <c r="U32" s="90"/>
      <c r="V32" s="90"/>
      <c r="W32" s="91"/>
      <c r="X32" s="90"/>
      <c r="Y32" s="92"/>
    </row>
    <row r="33" spans="7:25" hidden="1">
      <c r="S33" s="89">
        <v>70</v>
      </c>
      <c r="T33" s="90"/>
      <c r="U33" s="90"/>
      <c r="V33" s="90"/>
      <c r="W33" s="91"/>
      <c r="X33" s="90"/>
      <c r="Y33" s="92"/>
    </row>
    <row r="34" spans="7:25" hidden="1">
      <c r="S34" s="89">
        <v>80</v>
      </c>
      <c r="T34" s="90"/>
      <c r="U34" s="90"/>
      <c r="V34" s="90"/>
      <c r="W34" s="91"/>
      <c r="X34" s="90"/>
      <c r="Y34" s="92"/>
    </row>
    <row r="35" spans="7:25" ht="15.75" hidden="1" thickBot="1">
      <c r="S35" s="96">
        <v>90</v>
      </c>
      <c r="T35" s="97"/>
      <c r="U35" s="97"/>
      <c r="V35" s="97"/>
      <c r="W35" s="98"/>
      <c r="X35" s="97"/>
      <c r="Y35" s="99"/>
    </row>
    <row r="38" spans="7:25">
      <c r="V38">
        <f>1*22/110</f>
        <v>0.2</v>
      </c>
    </row>
    <row r="44" spans="7:25">
      <c r="G44" s="95"/>
    </row>
  </sheetData>
  <sheetProtection algorithmName="SHA-512" hashValue="r5v/GUswqOn+1Xs6BCoDieLidhBG+ARGoSklWPc6FJoM8URcKM4uSKP5xJ+q7+uiqenRSLKhqd5YCAfl/nU8DQ==" saltValue="avMOdtfs09PgRmlSdVjlrw==" spinCount="100000" sheet="1" objects="1" scenarios="1" selectLockedCells="1"/>
  <mergeCells count="2">
    <mergeCell ref="X12:Y18"/>
    <mergeCell ref="D7:F7"/>
  </mergeCells>
  <dataValidations count="1">
    <dataValidation type="list" allowBlank="1" showInputMessage="1" showErrorMessage="1" sqref="F26" xr:uid="{724FF56A-73A0-44EC-90E9-26C98E0738B7}">
      <formula1>$AD$10:$AJ$10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B6989D2CB202408900E5E113BD8296" ma:contentTypeVersion="14" ma:contentTypeDescription="Opprett et nytt dokument." ma:contentTypeScope="" ma:versionID="82ade420769e14b4aa018ee58a66f1c1">
  <xsd:schema xmlns:xsd="http://www.w3.org/2001/XMLSchema" xmlns:xs="http://www.w3.org/2001/XMLSchema" xmlns:p="http://schemas.microsoft.com/office/2006/metadata/properties" xmlns:ns2="786bbe9d-4a08-46f1-887d-9966b9a2d4be" xmlns:ns3="7ef1bffb-26ab-4d3f-8ca3-1784252b7d9c" targetNamespace="http://schemas.microsoft.com/office/2006/metadata/properties" ma:root="true" ma:fieldsID="f1915f473e3a3b00315ab17ca59f2697" ns2:_="" ns3:_="">
    <xsd:import namespace="786bbe9d-4a08-46f1-887d-9966b9a2d4be"/>
    <xsd:import namespace="7ef1bffb-26ab-4d3f-8ca3-1784252b7d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bbe9d-4a08-46f1-887d-9966b9a2d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b4d80d10-9a47-48d1-9541-931886bfef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1bffb-26ab-4d3f-8ca3-1784252b7d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9127e82-f2a2-459c-bbcb-8f354e3ced55}" ma:internalName="TaxCatchAll" ma:showField="CatchAllData" ma:web="7ef1bffb-26ab-4d3f-8ca3-1784252b7d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ef1bffb-26ab-4d3f-8ca3-1784252b7d9c">
      <UserInfo>
        <DisplayName>Mikael Fønhus</DisplayName>
        <AccountId>13</AccountId>
        <AccountType/>
      </UserInfo>
      <UserInfo>
        <DisplayName>Ragnhild Kjeldsen</DisplayName>
        <AccountId>23</AccountId>
        <AccountType/>
      </UserInfo>
    </SharedWithUsers>
    <TaxCatchAll xmlns="7ef1bffb-26ab-4d3f-8ca3-1784252b7d9c" xsi:nil="true"/>
    <lcf76f155ced4ddcb4097134ff3c332f xmlns="786bbe9d-4a08-46f1-887d-9966b9a2d4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B501C7-0764-4C90-932C-24DF03287616}"/>
</file>

<file path=customXml/itemProps2.xml><?xml version="1.0" encoding="utf-8"?>
<ds:datastoreItem xmlns:ds="http://schemas.openxmlformats.org/officeDocument/2006/customXml" ds:itemID="{B13059A2-E824-4845-B47F-438E5ECDD539}"/>
</file>

<file path=customXml/itemProps3.xml><?xml version="1.0" encoding="utf-8"?>
<ds:datastoreItem xmlns:ds="http://schemas.openxmlformats.org/officeDocument/2006/customXml" ds:itemID="{0BB8F8B6-B757-4FA9-A841-9A3D79E52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Helge Bjørnstad</dc:creator>
  <cp:keywords/>
  <dc:description/>
  <cp:lastModifiedBy/>
  <cp:revision/>
  <dcterms:created xsi:type="dcterms:W3CDTF">2023-01-18T10:03:29Z</dcterms:created>
  <dcterms:modified xsi:type="dcterms:W3CDTF">2024-03-13T13:32:05Z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0x01010025B6989D2CB202408900E5E113BD8296</vt:lpwstr>
  </property>
  <property fmtid="{D5CDD505-2E9C-101B-9397-08002B2CF9AE}" pid="3" name="MediaServiceImageTags">
    <vt:lpwstr/>
  </property>
</Properties>
</file>